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rojekty\Zakázky\ŘP\Zakázky_2023\514 300 NNN Rybochovné hospodářství Koryčany - instalace FVE\výzva\"/>
    </mc:Choice>
  </mc:AlternateContent>
  <xr:revisionPtr revIDLastSave="0" documentId="13_ncr:1_{CB015919-427B-4C38-AE4A-82CAA365D8C6}" xr6:coauthVersionLast="36" xr6:coauthVersionMax="36" xr10:uidLastSave="{00000000-0000-0000-0000-000000000000}"/>
  <bookViews>
    <workbookView xWindow="0" yWindow="0" windowWidth="28800" windowHeight="1210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Stavba!$G$23</definedName>
    <definedName name="DPHZakl">Stavba!$G$25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3">'01 1 Pol'!$A$1:$G$38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Stavba!$E$22</definedName>
    <definedName name="SazbaDPH1">'[1]Krycí list'!$C$30</definedName>
    <definedName name="SazbaDPH2" localSheetId="1">Stavba!$E$24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Stavba!$G$22</definedName>
    <definedName name="ZakladDPHSniVypocet" localSheetId="1">Stavba!$F$41</definedName>
    <definedName name="ZakladDPHZakl">Stavba!$G$24</definedName>
    <definedName name="ZakladDPHZaklVypocet" localSheetId="1">Stavba!$G$41</definedName>
    <definedName name="ZaObjednatele">Stavba!$G$33</definedName>
    <definedName name="Zaokrouhleni">Stavba!$G$26</definedName>
    <definedName name="ZaZhotovitele">Stavba!$D$33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0" i="12" l="1"/>
  <c r="G21" i="12"/>
  <c r="G25" i="12"/>
  <c r="T24" i="12" l="1"/>
  <c r="Q24" i="12"/>
  <c r="O24" i="12"/>
  <c r="K24" i="12"/>
  <c r="I24" i="12"/>
  <c r="G24" i="12"/>
  <c r="M24" i="12" s="1"/>
  <c r="T10" i="12"/>
  <c r="Q10" i="12"/>
  <c r="O10" i="12"/>
  <c r="K10" i="12"/>
  <c r="I10" i="12"/>
  <c r="G10" i="12"/>
  <c r="M10" i="12" s="1"/>
  <c r="T23" i="12" l="1"/>
  <c r="Q23" i="12"/>
  <c r="O23" i="12"/>
  <c r="K23" i="12"/>
  <c r="I23" i="12"/>
  <c r="G23" i="12"/>
  <c r="M23" i="12" s="1"/>
  <c r="T17" i="12" l="1"/>
  <c r="Q17" i="12"/>
  <c r="O17" i="12"/>
  <c r="K17" i="12"/>
  <c r="I17" i="12"/>
  <c r="T16" i="12"/>
  <c r="Q16" i="12"/>
  <c r="O16" i="12"/>
  <c r="K16" i="12"/>
  <c r="I16" i="12"/>
  <c r="G16" i="12"/>
  <c r="M16" i="12" s="1"/>
  <c r="G36" i="12"/>
  <c r="G29" i="12"/>
  <c r="G31" i="12"/>
  <c r="G28" i="12"/>
  <c r="G35" i="12"/>
  <c r="G37" i="12"/>
  <c r="G34" i="12"/>
  <c r="T14" i="12"/>
  <c r="Q14" i="12"/>
  <c r="O14" i="12"/>
  <c r="K14" i="12"/>
  <c r="I14" i="12"/>
  <c r="G14" i="12"/>
  <c r="M14" i="12" s="1"/>
  <c r="G9" i="12"/>
  <c r="I9" i="12"/>
  <c r="K9" i="12"/>
  <c r="O9" i="12"/>
  <c r="Q9" i="12"/>
  <c r="T9" i="12"/>
  <c r="G11" i="12"/>
  <c r="I11" i="12"/>
  <c r="K11" i="12"/>
  <c r="O11" i="12"/>
  <c r="Q11" i="12"/>
  <c r="T11" i="12"/>
  <c r="G12" i="12"/>
  <c r="M12" i="12" s="1"/>
  <c r="I12" i="12"/>
  <c r="K12" i="12"/>
  <c r="O12" i="12"/>
  <c r="Q12" i="12"/>
  <c r="T12" i="12"/>
  <c r="G13" i="12"/>
  <c r="M13" i="12" s="1"/>
  <c r="I13" i="12"/>
  <c r="K13" i="12"/>
  <c r="O13" i="12"/>
  <c r="Q13" i="12"/>
  <c r="T13" i="12"/>
  <c r="G15" i="12"/>
  <c r="M15" i="12" s="1"/>
  <c r="I15" i="12"/>
  <c r="K15" i="12"/>
  <c r="O15" i="12"/>
  <c r="Q15" i="12"/>
  <c r="T15" i="12"/>
  <c r="G18" i="12"/>
  <c r="M18" i="12" s="1"/>
  <c r="I18" i="12"/>
  <c r="K18" i="12"/>
  <c r="O18" i="12"/>
  <c r="Q18" i="12"/>
  <c r="T18" i="12"/>
  <c r="G19" i="12"/>
  <c r="M19" i="12" s="1"/>
  <c r="I19" i="12"/>
  <c r="K19" i="12"/>
  <c r="O19" i="12"/>
  <c r="Q19" i="12"/>
  <c r="T19" i="12"/>
  <c r="G20" i="12"/>
  <c r="M20" i="12" s="1"/>
  <c r="I20" i="12"/>
  <c r="K20" i="12"/>
  <c r="O20" i="12"/>
  <c r="Q20" i="12"/>
  <c r="T20" i="12"/>
  <c r="G22" i="12"/>
  <c r="M22" i="12" s="1"/>
  <c r="I22" i="12"/>
  <c r="K22" i="12"/>
  <c r="O22" i="12"/>
  <c r="Q22" i="12"/>
  <c r="T22" i="12"/>
  <c r="F41" i="1"/>
  <c r="G41" i="1"/>
  <c r="H41" i="1"/>
  <c r="I41" i="1"/>
  <c r="J38" i="1" s="1"/>
  <c r="J41" i="1" s="1"/>
  <c r="G38" i="12" l="1"/>
  <c r="G32" i="12"/>
  <c r="M9" i="12"/>
  <c r="G17" i="12"/>
  <c r="M11" i="12"/>
  <c r="K8" i="12"/>
  <c r="Q8" i="12"/>
  <c r="I8" i="12"/>
  <c r="T8" i="12"/>
  <c r="O8" i="12"/>
  <c r="J40" i="1"/>
  <c r="J39" i="1"/>
  <c r="J27" i="1"/>
  <c r="J25" i="1"/>
  <c r="G37" i="1"/>
  <c r="F37" i="1"/>
  <c r="J22" i="1"/>
  <c r="J23" i="1"/>
  <c r="J24" i="1"/>
  <c r="J26" i="1"/>
  <c r="E23" i="1"/>
  <c r="E25" i="1"/>
  <c r="M17" i="12" l="1"/>
  <c r="G26" i="12"/>
  <c r="I50" i="1"/>
  <c r="I18" i="1"/>
  <c r="I49" i="1"/>
  <c r="I16" i="1"/>
  <c r="M8" i="12"/>
  <c r="I48" i="1" l="1"/>
  <c r="I51" i="1" s="1"/>
  <c r="I17" i="1"/>
  <c r="I20" i="1" s="1"/>
  <c r="G24" i="1" s="1"/>
  <c r="G25" i="1" s="1"/>
  <c r="G28" i="1" s="1"/>
  <c r="J49" i="1" l="1"/>
  <c r="J48" i="1"/>
  <c r="J50" i="1"/>
  <c r="J5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<sst xmlns="http://schemas.openxmlformats.org/spreadsheetml/2006/main" count="229" uniqueCount="153">
  <si>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</si>
  <si>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</si>
  <si>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</si>
  <si>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</si>
  <si>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</si>
  <si>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</si>
  <si>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</si>
  <si>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</si>
  <si>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</si>
  <si>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</si>
  <si>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</si>
  <si>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</si>
  <si>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</si>
  <si>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</si>
  <si>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</si>
  <si>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</si>
  <si>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</si>
  <si>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</si>
  <si>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</si>
  <si>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</si>
  <si>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</si>
  <si>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</si>
  <si>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</si>
  <si>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</si>
  <si>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</si>
  <si>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</si>
  <si>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</si>
  <si>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</si>
  <si>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</si>
  <si>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</si>
  <si>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</si>
  <si>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</si>
  <si>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</si>
  <si>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</si>
  <si>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</si>
  <si>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</si>
  <si>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</si>
  <si>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</si>
  <si>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</si>
  <si>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</si>
  <si>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</si>
  <si>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</si>
  <si>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</si>
  <si>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Silnoproud</t>
  </si>
  <si>
    <t>01</t>
  </si>
  <si>
    <t>Elektroinstalace</t>
  </si>
  <si>
    <t>Objekt:</t>
  </si>
  <si>
    <t>Rozpočet:</t>
  </si>
  <si>
    <t>181202</t>
  </si>
  <si>
    <t>Stavba</t>
  </si>
  <si>
    <t>Celkem za stavbu</t>
  </si>
  <si>
    <t>CZK</t>
  </si>
  <si>
    <t>M21</t>
  </si>
  <si>
    <t>Elektromontáže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</si>
  <si>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</si>
  <si>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</si>
  <si>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</si>
  <si>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</si>
  <si>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</si>
  <si>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</si>
  <si>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</si>
  <si>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</si>
  <si>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</si>
  <si>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</si>
  <si>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</si>
  <si>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</si>
  <si>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</si>
  <si>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</si>
  <si>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</si>
  <si>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</si>
  <si>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</si>
  <si>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</si>
  <si>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</si>
  <si>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</si>
  <si>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</si>
  <si>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</si>
  <si>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</si>
  <si>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Díl:</t>
  </si>
  <si>
    <t>DIL</t>
  </si>
  <si>
    <t>210810045</t>
  </si>
  <si>
    <t>m</t>
  </si>
  <si>
    <t>POL1_1</t>
  </si>
  <si>
    <t>210810046</t>
  </si>
  <si>
    <t>SPCM</t>
  </si>
  <si>
    <t>POL3_</t>
  </si>
  <si>
    <t>POL1_</t>
  </si>
  <si>
    <t>kus</t>
  </si>
  <si>
    <t>kpl</t>
  </si>
  <si>
    <t>END</t>
  </si>
  <si>
    <t>Střídač 20 kW</t>
  </si>
  <si>
    <t>PV panely 460 Wp</t>
  </si>
  <si>
    <t>solární kabel</t>
  </si>
  <si>
    <t>konektory</t>
  </si>
  <si>
    <t xml:space="preserve">Rozvaděč AC </t>
  </si>
  <si>
    <t>rozvaděč DC</t>
  </si>
  <si>
    <t>revize</t>
  </si>
  <si>
    <t>Smart meter</t>
  </si>
  <si>
    <t>vyřízení dokumentace ERÚ včetně správních poplatků</t>
  </si>
  <si>
    <t>kompl</t>
  </si>
  <si>
    <t>hod</t>
  </si>
  <si>
    <t>hlíníková profil</t>
  </si>
  <si>
    <t>kotvící prvky - vruty</t>
  </si>
  <si>
    <t>Celkem za</t>
  </si>
  <si>
    <t>M21 Elektromontáže</t>
  </si>
  <si>
    <t>700</t>
  </si>
  <si>
    <t>HODINOVÉ ZÚČTOVACI SAZBY</t>
  </si>
  <si>
    <t>905   R01</t>
  </si>
  <si>
    <t xml:space="preserve">Hzs - úprava stávajícíh rozvaděčů </t>
  </si>
  <si>
    <t>905   R02</t>
  </si>
  <si>
    <t>905   R03</t>
  </si>
  <si>
    <t>700 HODINOVÉ ZÚČTOVACI SAZBY</t>
  </si>
  <si>
    <t>M22e</t>
  </si>
  <si>
    <t>Ostatní</t>
  </si>
  <si>
    <t xml:space="preserve">Nespecifikované montážní práce </t>
  </si>
  <si>
    <t>Oživení, uvedení do provozu, revize, služby, zaškolení obsluh</t>
  </si>
  <si>
    <t>M22e Ostatní</t>
  </si>
  <si>
    <t>Hzs - montáž panelů a konstrukce</t>
  </si>
  <si>
    <t>210810047</t>
  </si>
  <si>
    <t>210810048</t>
  </si>
  <si>
    <t>210810049</t>
  </si>
  <si>
    <t>210810050</t>
  </si>
  <si>
    <t>210810051</t>
  </si>
  <si>
    <t>210810052</t>
  </si>
  <si>
    <t>210810053</t>
  </si>
  <si>
    <t>210810054</t>
  </si>
  <si>
    <t>210810056</t>
  </si>
  <si>
    <t>kotvící prvky - držáky panelů</t>
  </si>
  <si>
    <t>kontrukce další příslušenství</t>
  </si>
  <si>
    <t>Hzs - zapojení FVE panelů</t>
  </si>
  <si>
    <t>210810057</t>
  </si>
  <si>
    <t>Rekapitulace dílů</t>
  </si>
  <si>
    <t>Typ dílu</t>
  </si>
  <si>
    <t>M22</t>
  </si>
  <si>
    <t>Hodinové zúčtovací sazby</t>
  </si>
  <si>
    <t>M23</t>
  </si>
  <si>
    <t>Povodí Moravy s.p.</t>
  </si>
  <si>
    <t>Dřevařská 11, Brno 602 00</t>
  </si>
  <si>
    <t>Servis solar24 spol. s.r.o.</t>
  </si>
  <si>
    <t>Mlýnská 326/13, 602 00 Brno</t>
  </si>
  <si>
    <t xml:space="preserve">Rybochovné zařízení Koryčany - Instalce FVE </t>
  </si>
  <si>
    <t>Střídač 10 kW</t>
  </si>
  <si>
    <t>Baterie</t>
  </si>
  <si>
    <t>210810058</t>
  </si>
  <si>
    <t>210810044</t>
  </si>
  <si>
    <t>210810059</t>
  </si>
  <si>
    <t>Optimizér</t>
  </si>
  <si>
    <t>210810055</t>
  </si>
  <si>
    <t>Inteligentní řízení FVE + teplotní čidlo</t>
  </si>
  <si>
    <t>MTP 400/5A</t>
  </si>
  <si>
    <t>Baterie - příslušenství BMS řídící jednotka</t>
  </si>
  <si>
    <t>905   R04</t>
  </si>
  <si>
    <t>Hzs - montáž a instalace bateriového systému</t>
  </si>
  <si>
    <t>Bučovicích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</si>
</sst>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i/>
      <sz val="10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0" fillId="0" borderId="0"/>
  </cellStyleXfs>
  <cellXfs count="242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7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9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3" fontId="8" fillId="4" borderId="28" xfId="0" applyNumberFormat="1" applyFont="1" applyFill="1" applyBorder="1" applyAlignment="1">
      <alignment vertical="center"/>
    </xf>
    <xf numFmtId="3" fontId="8" fillId="4" borderId="29" xfId="0" applyNumberFormat="1" applyFont="1" applyFill="1" applyBorder="1" applyAlignment="1">
      <alignment vertical="center"/>
    </xf>
    <xf numFmtId="3" fontId="8" fillId="4" borderId="29" xfId="0" applyNumberFormat="1" applyFont="1" applyFill="1" applyBorder="1" applyAlignment="1">
      <alignment vertical="center" wrapText="1"/>
    </xf>
    <xf numFmtId="3" fontId="11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4" fillId="0" borderId="33" xfId="0" applyNumberFormat="1" applyFont="1" applyBorder="1" applyAlignment="1">
      <alignment horizontal="right" vertical="center" wrapText="1" shrinkToFit="1"/>
    </xf>
    <xf numFmtId="3" fontId="4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9" fillId="0" borderId="31" xfId="0" applyNumberFormat="1" applyFont="1" applyBorder="1" applyAlignment="1">
      <alignment vertical="center"/>
    </xf>
    <xf numFmtId="3" fontId="9" fillId="0" borderId="33" xfId="0" applyNumberFormat="1" applyFont="1" applyBorder="1" applyAlignment="1">
      <alignment vertical="center" wrapText="1" shrinkToFit="1"/>
    </xf>
    <xf numFmtId="3" fontId="9" fillId="0" borderId="33" xfId="0" applyNumberFormat="1" applyFont="1" applyBorder="1" applyAlignment="1">
      <alignment vertical="center" shrinkToFit="1"/>
    </xf>
    <xf numFmtId="3" fontId="9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9" fillId="3" borderId="0" xfId="0" applyNumberFormat="1" applyFont="1" applyFill="1" applyAlignment="1">
      <alignment vertical="top" shrinkToFit="1"/>
    </xf>
    <xf numFmtId="0" fontId="9" fillId="3" borderId="27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4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0" fontId="19" fillId="0" borderId="40" xfId="3" applyFont="1" applyBorder="1" applyAlignment="1">
      <alignment vertical="center" wrapText="1"/>
    </xf>
    <xf numFmtId="0" fontId="18" fillId="0" borderId="41" xfId="3" applyFont="1" applyBorder="1" applyAlignment="1">
      <alignment horizontal="center"/>
    </xf>
    <xf numFmtId="49" fontId="18" fillId="0" borderId="41" xfId="3" applyNumberFormat="1" applyFont="1" applyBorder="1" applyAlignment="1">
      <alignment horizontal="left"/>
    </xf>
    <xf numFmtId="0" fontId="18" fillId="0" borderId="34" xfId="3" applyFont="1" applyBorder="1"/>
    <xf numFmtId="0" fontId="17" fillId="0" borderId="35" xfId="3" applyFont="1" applyBorder="1" applyAlignment="1">
      <alignment horizontal="center"/>
    </xf>
    <xf numFmtId="0" fontId="17" fillId="0" borderId="35" xfId="3" applyFont="1" applyBorder="1" applyAlignment="1">
      <alignment horizontal="right"/>
    </xf>
    <xf numFmtId="0" fontId="17" fillId="0" borderId="36" xfId="3" applyFont="1" applyBorder="1"/>
    <xf numFmtId="0" fontId="19" fillId="0" borderId="40" xfId="3" applyFont="1" applyBorder="1" applyAlignment="1">
      <alignment horizontal="center" vertical="top"/>
    </xf>
    <xf numFmtId="49" fontId="19" fillId="0" borderId="40" xfId="3" applyNumberFormat="1" applyFont="1" applyBorder="1" applyAlignment="1">
      <alignment horizontal="left" vertical="top"/>
    </xf>
    <xf numFmtId="0" fontId="19" fillId="0" borderId="40" xfId="3" applyFont="1" applyBorder="1" applyAlignment="1">
      <alignment vertical="top" wrapText="1"/>
    </xf>
    <xf numFmtId="49" fontId="19" fillId="0" borderId="40" xfId="3" applyNumberFormat="1" applyFont="1" applyBorder="1" applyAlignment="1">
      <alignment horizontal="center" shrinkToFit="1"/>
    </xf>
    <xf numFmtId="4" fontId="19" fillId="0" borderId="40" xfId="3" applyNumberFormat="1" applyFont="1" applyBorder="1" applyAlignment="1">
      <alignment horizontal="right"/>
    </xf>
    <xf numFmtId="4" fontId="19" fillId="0" borderId="40" xfId="3" applyNumberFormat="1" applyFont="1" applyBorder="1"/>
    <xf numFmtId="0" fontId="17" fillId="5" borderId="37" xfId="3" applyFont="1" applyFill="1" applyBorder="1" applyAlignment="1">
      <alignment horizontal="center"/>
    </xf>
    <xf numFmtId="49" fontId="21" fillId="5" borderId="37" xfId="3" applyNumberFormat="1" applyFont="1" applyFill="1" applyBorder="1" applyAlignment="1">
      <alignment horizontal="left"/>
    </xf>
    <xf numFmtId="0" fontId="21" fillId="5" borderId="34" xfId="3" applyFont="1" applyFill="1" applyBorder="1"/>
    <xf numFmtId="0" fontId="17" fillId="5" borderId="35" xfId="3" applyFont="1" applyFill="1" applyBorder="1" applyAlignment="1">
      <alignment horizontal="center"/>
    </xf>
    <xf numFmtId="4" fontId="17" fillId="5" borderId="35" xfId="3" applyNumberFormat="1" applyFont="1" applyFill="1" applyBorder="1" applyAlignment="1">
      <alignment horizontal="right"/>
    </xf>
    <xf numFmtId="4" fontId="17" fillId="5" borderId="36" xfId="3" applyNumberFormat="1" applyFont="1" applyFill="1" applyBorder="1" applyAlignment="1">
      <alignment horizontal="right"/>
    </xf>
    <xf numFmtId="4" fontId="18" fillId="5" borderId="37" xfId="3" applyNumberFormat="1" applyFont="1" applyFill="1" applyBorder="1"/>
    <xf numFmtId="49" fontId="19" fillId="0" borderId="40" xfId="3" applyNumberFormat="1" applyFont="1" applyBorder="1" applyAlignment="1">
      <alignment horizontal="center" vertical="center" shrinkToFit="1"/>
    </xf>
    <xf numFmtId="4" fontId="19" fillId="0" borderId="40" xfId="3" applyNumberFormat="1" applyFont="1" applyBorder="1" applyAlignment="1">
      <alignment horizontal="right" vertical="center"/>
    </xf>
    <xf numFmtId="4" fontId="19" fillId="0" borderId="40" xfId="3" applyNumberFormat="1" applyFont="1" applyBorder="1" applyAlignment="1">
      <alignment vertical="center"/>
    </xf>
    <xf numFmtId="0" fontId="7" fillId="0" borderId="0" xfId="0" applyFont="1"/>
    <xf numFmtId="0" fontId="22" fillId="0" borderId="26" xfId="0" applyFont="1" applyBorder="1" applyAlignment="1">
      <alignment horizontal="center" vertical="center" wrapText="1"/>
    </xf>
    <xf numFmtId="0" fontId="22" fillId="4" borderId="34" xfId="0" applyFont="1" applyFill="1" applyBorder="1" applyAlignment="1">
      <alignment horizontal="center" vertical="center" wrapText="1"/>
    </xf>
    <xf numFmtId="0" fontId="22" fillId="4" borderId="35" xfId="0" applyFont="1" applyFill="1" applyBorder="1" applyAlignment="1">
      <alignment horizontal="center" vertical="center" wrapText="1"/>
    </xf>
    <xf numFmtId="0" fontId="22" fillId="4" borderId="37" xfId="0" applyFont="1" applyFill="1" applyBorder="1" applyAlignment="1">
      <alignment horizontal="center" vertical="center" wrapText="1"/>
    </xf>
    <xf numFmtId="49" fontId="8" fillId="0" borderId="34" xfId="0" applyNumberFormat="1" applyFont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/>
    </xf>
    <xf numFmtId="4" fontId="8" fillId="0" borderId="37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8" fillId="3" borderId="34" xfId="0" applyFont="1" applyFill="1" applyBorder="1" applyAlignment="1">
      <alignment vertical="center"/>
    </xf>
    <xf numFmtId="0" fontId="8" fillId="3" borderId="35" xfId="0" applyFont="1" applyFill="1" applyBorder="1" applyAlignment="1">
      <alignment vertical="center"/>
    </xf>
    <xf numFmtId="4" fontId="8" fillId="3" borderId="37" xfId="0" applyNumberFormat="1" applyFont="1" applyFill="1" applyBorder="1" applyAlignment="1">
      <alignment horizontal="center" vertical="center"/>
    </xf>
    <xf numFmtId="4" fontId="8" fillId="3" borderId="37" xfId="0" applyNumberFormat="1" applyFont="1" applyFill="1" applyBorder="1" applyAlignment="1">
      <alignment vertical="center"/>
    </xf>
    <xf numFmtId="3" fontId="8" fillId="3" borderId="37" xfId="0" applyNumberFormat="1" applyFont="1" applyFill="1" applyBorder="1" applyAlignment="1">
      <alignment vertical="center"/>
    </xf>
    <xf numFmtId="4" fontId="23" fillId="5" borderId="35" xfId="3" applyNumberFormat="1" applyFont="1" applyFill="1" applyBorder="1" applyAlignment="1">
      <alignment horizontal="right"/>
    </xf>
    <xf numFmtId="0" fontId="23" fillId="0" borderId="35" xfId="3" applyFont="1" applyBorder="1" applyAlignment="1">
      <alignment horizontal="right"/>
    </xf>
    <xf numFmtId="4" fontId="16" fillId="0" borderId="0" xfId="0" applyNumberFormat="1" applyFont="1" applyBorder="1" applyAlignment="1">
      <alignment vertical="top" shrinkToFit="1"/>
    </xf>
    <xf numFmtId="4" fontId="16" fillId="0" borderId="39" xfId="0" applyNumberFormat="1" applyFont="1" applyFill="1" applyBorder="1" applyAlignment="1">
      <alignment vertical="top" shrinkToFit="1"/>
    </xf>
    <xf numFmtId="164" fontId="16" fillId="0" borderId="39" xfId="0" applyNumberFormat="1" applyFont="1" applyFill="1" applyBorder="1" applyAlignment="1">
      <alignment vertical="top" shrinkToFit="1"/>
    </xf>
    <xf numFmtId="49" fontId="16" fillId="0" borderId="39" xfId="0" applyNumberFormat="1" applyFont="1" applyFill="1" applyBorder="1" applyAlignment="1">
      <alignment horizontal="left" vertical="top" wrapText="1"/>
    </xf>
    <xf numFmtId="0" fontId="16" fillId="0" borderId="39" xfId="0" applyFont="1" applyFill="1" applyBorder="1" applyAlignment="1">
      <alignment horizontal="center" vertical="top" shrinkToFit="1"/>
    </xf>
    <xf numFmtId="49" fontId="16" fillId="0" borderId="18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right" indent="1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 indent="1"/>
    </xf>
    <xf numFmtId="49" fontId="8" fillId="0" borderId="34" xfId="0" applyNumberFormat="1" applyFont="1" applyBorder="1" applyAlignment="1">
      <alignment vertical="center" wrapText="1"/>
    </xf>
    <xf numFmtId="49" fontId="8" fillId="0" borderId="35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horizontal="left" vertical="center" wrapText="1"/>
    </xf>
    <xf numFmtId="49" fontId="8" fillId="0" borderId="35" xfId="0" applyNumberFormat="1" applyFont="1" applyBorder="1" applyAlignment="1">
      <alignment horizontal="left" vertical="center" wrapText="1"/>
    </xf>
    <xf numFmtId="49" fontId="8" fillId="0" borderId="36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9" fillId="0" borderId="32" xfId="0" applyNumberFormat="1" applyFont="1" applyBorder="1" applyAlignment="1">
      <alignment vertical="center"/>
    </xf>
    <xf numFmtId="3" fontId="9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35" xfId="0" applyNumberFormat="1" applyBorder="1" applyAlignment="1">
      <alignment vertical="center"/>
    </xf>
    <xf numFmtId="49" fontId="0" fillId="0" borderId="36" xfId="0" applyNumberForma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POL.XLS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6" t="s">
        <v>39</v>
      </c>
    </row>
    <row r="2" spans="1:7" ht="57.75" customHeight="1" x14ac:dyDescent="0.2">
      <c r="A2" s="179" t="s">
        <v>40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view="pageBreakPreview" topLeftCell="B4" zoomScale="75" zoomScaleNormal="10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1" t="s">
        <v>37</v>
      </c>
      <c r="B1" s="180" t="s">
        <v>4</v>
      </c>
      <c r="C1" s="181"/>
      <c r="D1" s="181"/>
      <c r="E1" s="181"/>
      <c r="F1" s="181"/>
      <c r="G1" s="181"/>
      <c r="H1" s="181"/>
      <c r="I1" s="181"/>
      <c r="J1" s="182"/>
    </row>
    <row r="2" spans="1:15" ht="36" customHeight="1" x14ac:dyDescent="0.2">
      <c r="A2" s="2"/>
      <c r="B2" s="68" t="s">
        <v>24</v>
      </c>
      <c r="C2" s="69"/>
      <c r="D2" s="70" t="s">
        <v>48</v>
      </c>
      <c r="E2" s="189" t="s">
        <v>139</v>
      </c>
      <c r="F2" s="190"/>
      <c r="G2" s="190"/>
      <c r="H2" s="190"/>
      <c r="I2" s="190"/>
      <c r="J2" s="191"/>
      <c r="O2" s="1"/>
    </row>
    <row r="3" spans="1:15" ht="27" customHeight="1" x14ac:dyDescent="0.2">
      <c r="A3" s="2"/>
      <c r="B3" s="71" t="s">
        <v>46</v>
      </c>
      <c r="C3" s="69"/>
      <c r="D3" s="72" t="s">
        <v>44</v>
      </c>
      <c r="E3" s="192" t="s">
        <v>45</v>
      </c>
      <c r="F3" s="193"/>
      <c r="G3" s="193"/>
      <c r="H3" s="193"/>
      <c r="I3" s="193"/>
      <c r="J3" s="194"/>
    </row>
    <row r="4" spans="1:15" ht="23.25" customHeight="1" x14ac:dyDescent="0.2">
      <c r="A4" s="67">
        <v>1316</v>
      </c>
      <c r="B4" s="73" t="s">
        <v>47</v>
      </c>
      <c r="C4" s="74"/>
      <c r="D4" s="75" t="s">
        <v>42</v>
      </c>
      <c r="E4" s="199" t="s">
        <v>43</v>
      </c>
      <c r="F4" s="200"/>
      <c r="G4" s="200"/>
      <c r="H4" s="200"/>
      <c r="I4" s="200"/>
      <c r="J4" s="201"/>
    </row>
    <row r="5" spans="1:15" ht="24" customHeight="1" x14ac:dyDescent="0.2">
      <c r="A5" s="2"/>
      <c r="B5" s="38" t="s">
        <v>23</v>
      </c>
      <c r="D5" s="28"/>
      <c r="E5" s="21" t="s">
        <v>135</v>
      </c>
      <c r="F5" s="21"/>
      <c r="G5" s="21"/>
      <c r="H5" s="23" t="s">
        <v>41</v>
      </c>
      <c r="I5" s="28">
        <v>70890013</v>
      </c>
      <c r="J5" s="8"/>
    </row>
    <row r="6" spans="1:15" ht="15.75" customHeight="1" x14ac:dyDescent="0.2">
      <c r="A6" s="2"/>
      <c r="B6" s="33"/>
      <c r="C6" s="21"/>
      <c r="D6" s="28"/>
      <c r="E6" s="21" t="s">
        <v>136</v>
      </c>
      <c r="F6" s="21"/>
      <c r="G6" s="21"/>
      <c r="H6" s="23" t="s">
        <v>35</v>
      </c>
      <c r="I6" s="28">
        <v>70890013</v>
      </c>
      <c r="J6" s="8"/>
    </row>
    <row r="7" spans="1:15" ht="15.75" customHeight="1" x14ac:dyDescent="0.2">
      <c r="A7" s="2"/>
      <c r="B7" s="34"/>
      <c r="C7" s="22"/>
      <c r="D7" s="37"/>
      <c r="E7" s="27"/>
      <c r="F7" s="27"/>
      <c r="G7" s="27"/>
      <c r="H7" s="29"/>
      <c r="I7" s="27"/>
      <c r="J7" s="41"/>
    </row>
    <row r="8" spans="1:15" ht="24" hidden="1" customHeight="1" x14ac:dyDescent="0.2">
      <c r="A8" s="2"/>
      <c r="B8" s="38" t="s">
        <v>21</v>
      </c>
      <c r="D8" s="28"/>
      <c r="H8" s="23" t="s">
        <v>41</v>
      </c>
      <c r="I8" s="28"/>
      <c r="J8" s="8"/>
    </row>
    <row r="9" spans="1:15" ht="15.75" hidden="1" customHeight="1" x14ac:dyDescent="0.2">
      <c r="A9" s="2"/>
      <c r="B9" s="2"/>
      <c r="D9" s="28"/>
      <c r="H9" s="23" t="s">
        <v>35</v>
      </c>
      <c r="I9" s="28"/>
      <c r="J9" s="8"/>
    </row>
    <row r="10" spans="1:15" ht="15.75" hidden="1" customHeight="1" x14ac:dyDescent="0.2">
      <c r="A10" s="2"/>
      <c r="B10" s="42"/>
      <c r="C10" s="22"/>
      <c r="D10" s="37"/>
      <c r="E10" s="29"/>
      <c r="F10" s="29"/>
      <c r="G10" s="14"/>
      <c r="H10" s="14"/>
      <c r="I10" s="43"/>
      <c r="J10" s="41"/>
    </row>
    <row r="11" spans="1:15" ht="24" customHeight="1" x14ac:dyDescent="0.2">
      <c r="A11" s="2"/>
      <c r="B11" s="38" t="s">
        <v>20</v>
      </c>
      <c r="D11" s="196" t="s">
        <v>137</v>
      </c>
      <c r="E11" s="196"/>
      <c r="F11" s="196"/>
      <c r="G11" s="196"/>
      <c r="H11" s="23" t="s">
        <v>41</v>
      </c>
      <c r="I11" s="28">
        <v>29377480</v>
      </c>
      <c r="J11" s="8"/>
    </row>
    <row r="12" spans="1:15" ht="15.75" customHeight="1" x14ac:dyDescent="0.2">
      <c r="A12" s="2"/>
      <c r="B12" s="33"/>
      <c r="C12" s="21"/>
      <c r="D12" s="198" t="s">
        <v>138</v>
      </c>
      <c r="E12" s="198"/>
      <c r="F12" s="198"/>
      <c r="G12" s="198"/>
      <c r="H12" s="23" t="s">
        <v>35</v>
      </c>
      <c r="I12" s="28">
        <v>29377480</v>
      </c>
      <c r="J12" s="8"/>
    </row>
    <row r="13" spans="1:15" ht="15.75" customHeight="1" x14ac:dyDescent="0.2">
      <c r="A13" s="2"/>
      <c r="B13" s="34"/>
      <c r="C13" s="22"/>
      <c r="D13" s="37"/>
      <c r="E13" s="202"/>
      <c r="F13" s="203"/>
      <c r="G13" s="203"/>
      <c r="H13" s="24"/>
      <c r="I13" s="27"/>
      <c r="J13" s="41"/>
    </row>
    <row r="14" spans="1:15" ht="24" customHeight="1" x14ac:dyDescent="0.2">
      <c r="A14" s="2"/>
      <c r="B14" s="54" t="s">
        <v>22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2"/>
      <c r="B15" s="42" t="s">
        <v>33</v>
      </c>
      <c r="C15" s="60"/>
      <c r="D15" s="14"/>
      <c r="E15" s="195"/>
      <c r="F15" s="195"/>
      <c r="G15" s="197"/>
      <c r="H15" s="197"/>
      <c r="I15" s="197" t="s">
        <v>30</v>
      </c>
      <c r="J15" s="204"/>
    </row>
    <row r="16" spans="1:15" ht="23.25" customHeight="1" x14ac:dyDescent="0.2">
      <c r="A16" s="110" t="s">
        <v>26</v>
      </c>
      <c r="B16" s="45" t="s">
        <v>26</v>
      </c>
      <c r="C16" s="46"/>
      <c r="D16" s="47"/>
      <c r="E16" s="186"/>
      <c r="F16" s="187"/>
      <c r="G16" s="186"/>
      <c r="H16" s="187"/>
      <c r="I16" s="186">
        <f>'01 1 Pol'!G32</f>
        <v>0</v>
      </c>
      <c r="J16" s="188"/>
    </row>
    <row r="17" spans="1:10" ht="23.25" customHeight="1" x14ac:dyDescent="0.2">
      <c r="A17" s="110" t="s">
        <v>27</v>
      </c>
      <c r="B17" s="45" t="s">
        <v>27</v>
      </c>
      <c r="C17" s="46"/>
      <c r="D17" s="47"/>
      <c r="E17" s="186"/>
      <c r="F17" s="187"/>
      <c r="G17" s="186"/>
      <c r="H17" s="187"/>
      <c r="I17" s="186">
        <f>'01 1 Pol'!G26</f>
        <v>0</v>
      </c>
      <c r="J17" s="188"/>
    </row>
    <row r="18" spans="1:10" ht="23.25" customHeight="1" x14ac:dyDescent="0.2">
      <c r="A18" s="110" t="s">
        <v>28</v>
      </c>
      <c r="B18" s="45" t="s">
        <v>28</v>
      </c>
      <c r="C18" s="46"/>
      <c r="D18" s="47"/>
      <c r="E18" s="186"/>
      <c r="F18" s="187"/>
      <c r="G18" s="186"/>
      <c r="H18" s="187"/>
      <c r="I18" s="186">
        <f>'01 1 Pol'!G38</f>
        <v>0</v>
      </c>
      <c r="J18" s="188"/>
    </row>
    <row r="19" spans="1:10" ht="23.25" customHeight="1" x14ac:dyDescent="0.2">
      <c r="A19" s="110" t="s">
        <v>54</v>
      </c>
      <c r="B19" s="45" t="s">
        <v>29</v>
      </c>
      <c r="C19" s="46"/>
      <c r="D19" s="47"/>
      <c r="E19" s="186"/>
      <c r="F19" s="187"/>
      <c r="G19" s="186"/>
      <c r="H19" s="187"/>
      <c r="I19" s="186">
        <v>0</v>
      </c>
      <c r="J19" s="188"/>
    </row>
    <row r="20" spans="1:10" ht="23.25" customHeight="1" x14ac:dyDescent="0.2">
      <c r="A20" s="2"/>
      <c r="B20" s="62" t="s">
        <v>30</v>
      </c>
      <c r="C20" s="63"/>
      <c r="D20" s="64"/>
      <c r="E20" s="211"/>
      <c r="F20" s="212"/>
      <c r="G20" s="211"/>
      <c r="H20" s="212"/>
      <c r="I20" s="211">
        <f>SUM(I16:J19)</f>
        <v>0</v>
      </c>
      <c r="J20" s="215"/>
    </row>
    <row r="21" spans="1:10" ht="33" customHeight="1" x14ac:dyDescent="0.2">
      <c r="A21" s="2"/>
      <c r="B21" s="53" t="s">
        <v>34</v>
      </c>
      <c r="C21" s="46"/>
      <c r="D21" s="47"/>
      <c r="E21" s="52"/>
      <c r="F21" s="49"/>
      <c r="G21" s="40"/>
      <c r="H21" s="40"/>
      <c r="I21" s="40"/>
      <c r="J21" s="50"/>
    </row>
    <row r="22" spans="1:10" ht="23.25" customHeight="1" x14ac:dyDescent="0.2">
      <c r="A22" s="2"/>
      <c r="B22" s="45" t="s">
        <v>13</v>
      </c>
      <c r="C22" s="46"/>
      <c r="D22" s="47"/>
      <c r="E22" s="48">
        <v>15</v>
      </c>
      <c r="F22" s="49" t="s">
        <v>0</v>
      </c>
      <c r="G22" s="206">
        <v>0</v>
      </c>
      <c r="H22" s="207"/>
      <c r="I22" s="207"/>
      <c r="J22" s="50" t="str">
        <f t="shared" ref="J22:J27" si="0">Mena</f>
        <v>CZK</v>
      </c>
    </row>
    <row r="23" spans="1:10" ht="23.25" customHeight="1" x14ac:dyDescent="0.2">
      <c r="A23" s="2"/>
      <c r="B23" s="45" t="s">
        <v>14</v>
      </c>
      <c r="C23" s="46"/>
      <c r="D23" s="47"/>
      <c r="E23" s="48">
        <f>SazbaDPH1</f>
        <v>15</v>
      </c>
      <c r="F23" s="49" t="s">
        <v>0</v>
      </c>
      <c r="G23" s="213">
        <v>0</v>
      </c>
      <c r="H23" s="214"/>
      <c r="I23" s="214"/>
      <c r="J23" s="50" t="str">
        <f t="shared" si="0"/>
        <v>CZK</v>
      </c>
    </row>
    <row r="24" spans="1:10" ht="23.25" customHeight="1" x14ac:dyDescent="0.2">
      <c r="A24" s="2"/>
      <c r="B24" s="45" t="s">
        <v>15</v>
      </c>
      <c r="C24" s="46"/>
      <c r="D24" s="47"/>
      <c r="E24" s="48">
        <v>21</v>
      </c>
      <c r="F24" s="49" t="s">
        <v>0</v>
      </c>
      <c r="G24" s="206">
        <f>I20</f>
        <v>0</v>
      </c>
      <c r="H24" s="207"/>
      <c r="I24" s="207"/>
      <c r="J24" s="50" t="str">
        <f t="shared" si="0"/>
        <v>CZK</v>
      </c>
    </row>
    <row r="25" spans="1:10" ht="23.25" customHeight="1" x14ac:dyDescent="0.2">
      <c r="A25" s="2"/>
      <c r="B25" s="39" t="s">
        <v>16</v>
      </c>
      <c r="C25" s="18"/>
      <c r="D25" s="14"/>
      <c r="E25" s="35">
        <f>SazbaDPH2</f>
        <v>21</v>
      </c>
      <c r="F25" s="36" t="s">
        <v>0</v>
      </c>
      <c r="G25" s="183">
        <f>ZakladDPHZakl*E25/100</f>
        <v>0</v>
      </c>
      <c r="H25" s="184"/>
      <c r="I25" s="184"/>
      <c r="J25" s="44" t="str">
        <f t="shared" si="0"/>
        <v>CZK</v>
      </c>
    </row>
    <row r="26" spans="1:10" ht="23.25" customHeight="1" thickBot="1" x14ac:dyDescent="0.25">
      <c r="A26" s="2"/>
      <c r="B26" s="38" t="s">
        <v>5</v>
      </c>
      <c r="C26" s="16"/>
      <c r="D26" s="19"/>
      <c r="E26" s="16"/>
      <c r="F26" s="17"/>
      <c r="G26" s="185">
        <v>0</v>
      </c>
      <c r="H26" s="185"/>
      <c r="I26" s="185"/>
      <c r="J26" s="51" t="str">
        <f t="shared" si="0"/>
        <v>CZK</v>
      </c>
    </row>
    <row r="27" spans="1:10" ht="27.75" hidden="1" customHeight="1" thickBot="1" x14ac:dyDescent="0.25">
      <c r="A27" s="2"/>
      <c r="B27" s="103" t="s">
        <v>25</v>
      </c>
      <c r="C27" s="104"/>
      <c r="D27" s="104"/>
      <c r="E27" s="105"/>
      <c r="F27" s="106"/>
      <c r="G27" s="205">
        <v>168011.23</v>
      </c>
      <c r="H27" s="208"/>
      <c r="I27" s="208"/>
      <c r="J27" s="107" t="str">
        <f t="shared" si="0"/>
        <v>CZK</v>
      </c>
    </row>
    <row r="28" spans="1:10" ht="27.75" customHeight="1" thickBot="1" x14ac:dyDescent="0.25">
      <c r="A28" s="2"/>
      <c r="B28" s="103" t="s">
        <v>36</v>
      </c>
      <c r="C28" s="108"/>
      <c r="D28" s="108"/>
      <c r="E28" s="108"/>
      <c r="F28" s="108"/>
      <c r="G28" s="205">
        <f>DPHZakl+ZakladDPHZakl</f>
        <v>0</v>
      </c>
      <c r="H28" s="205"/>
      <c r="I28" s="205"/>
      <c r="J28" s="109" t="s">
        <v>51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20"/>
      <c r="C31" s="15" t="s">
        <v>12</v>
      </c>
      <c r="D31" s="31" t="s">
        <v>152</v>
      </c>
      <c r="E31" s="31"/>
      <c r="F31" s="15" t="s">
        <v>11</v>
      </c>
      <c r="G31" s="31"/>
      <c r="H31" s="32">
        <v>45065</v>
      </c>
      <c r="I31" s="31"/>
      <c r="J31" s="9"/>
    </row>
    <row r="32" spans="1:10" ht="47.25" customHeight="1" x14ac:dyDescent="0.2">
      <c r="A32" s="2"/>
      <c r="B32" s="2"/>
      <c r="J32" s="9"/>
    </row>
    <row r="33" spans="1:10" s="26" customFormat="1" ht="18.75" customHeight="1" x14ac:dyDescent="0.2">
      <c r="A33" s="25"/>
      <c r="B33" s="25"/>
      <c r="D33" s="209"/>
      <c r="E33" s="210"/>
      <c r="G33" s="209"/>
      <c r="H33" s="210"/>
      <c r="I33" s="210"/>
      <c r="J33" s="30"/>
    </row>
    <row r="34" spans="1:10" ht="12.75" customHeight="1" x14ac:dyDescent="0.2">
      <c r="A34" s="2"/>
      <c r="B34" s="2"/>
      <c r="D34" s="221" t="s">
        <v>2</v>
      </c>
      <c r="E34" s="221"/>
      <c r="H34" s="10" t="s">
        <v>3</v>
      </c>
      <c r="J34" s="9"/>
    </row>
    <row r="35" spans="1:10" ht="13.5" customHeight="1" thickBot="1" x14ac:dyDescent="0.25">
      <c r="A35" s="11"/>
      <c r="B35" s="11"/>
      <c r="C35" s="12"/>
      <c r="D35" s="12"/>
      <c r="E35" s="12"/>
      <c r="F35" s="12"/>
      <c r="G35" s="12"/>
      <c r="H35" s="12"/>
      <c r="I35" s="12"/>
      <c r="J35" s="13"/>
    </row>
    <row r="36" spans="1:10" ht="27" hidden="1" customHeight="1" x14ac:dyDescent="0.2">
      <c r="B36" s="80" t="s">
        <v>17</v>
      </c>
      <c r="C36" s="81"/>
      <c r="D36" s="81"/>
      <c r="E36" s="81"/>
      <c r="F36" s="82"/>
      <c r="G36" s="82"/>
      <c r="H36" s="82"/>
      <c r="I36" s="82"/>
      <c r="J36" s="81"/>
    </row>
    <row r="37" spans="1:10" ht="25.5" hidden="1" customHeight="1" x14ac:dyDescent="0.2">
      <c r="A37" s="79" t="s">
        <v>38</v>
      </c>
      <c r="B37" s="83" t="s">
        <v>18</v>
      </c>
      <c r="C37" s="84" t="s">
        <v>6</v>
      </c>
      <c r="D37" s="85"/>
      <c r="E37" s="85"/>
      <c r="F37" s="86" t="str">
        <f>B22</f>
        <v>Základ pro sníženou DPH</v>
      </c>
      <c r="G37" s="86" t="str">
        <f>B24</f>
        <v>Základ pro základní DPH</v>
      </c>
      <c r="H37" s="87" t="s">
        <v>19</v>
      </c>
      <c r="I37" s="87" t="s">
        <v>1</v>
      </c>
      <c r="J37" s="88" t="s">
        <v>0</v>
      </c>
    </row>
    <row r="38" spans="1:10" ht="25.5" hidden="1" customHeight="1" x14ac:dyDescent="0.2">
      <c r="A38" s="79">
        <v>1</v>
      </c>
      <c r="B38" s="89" t="s">
        <v>49</v>
      </c>
      <c r="C38" s="222"/>
      <c r="D38" s="223"/>
      <c r="E38" s="223"/>
      <c r="F38" s="90">
        <v>0</v>
      </c>
      <c r="G38" s="91">
        <v>168011.23</v>
      </c>
      <c r="H38" s="92">
        <v>35282.36</v>
      </c>
      <c r="I38" s="92">
        <v>203293.59</v>
      </c>
      <c r="J38" s="93">
        <f>IF(CenaCelkemVypocet=0,"",I38/CenaCelkemVypocet*100)</f>
        <v>100</v>
      </c>
    </row>
    <row r="39" spans="1:10" ht="25.5" hidden="1" customHeight="1" x14ac:dyDescent="0.2">
      <c r="A39" s="79">
        <v>2</v>
      </c>
      <c r="B39" s="94" t="s">
        <v>44</v>
      </c>
      <c r="C39" s="224" t="s">
        <v>45</v>
      </c>
      <c r="D39" s="225"/>
      <c r="E39" s="225"/>
      <c r="F39" s="95">
        <v>0</v>
      </c>
      <c r="G39" s="96">
        <v>168011.23</v>
      </c>
      <c r="H39" s="96">
        <v>35282.36</v>
      </c>
      <c r="I39" s="96">
        <v>203293.59</v>
      </c>
      <c r="J39" s="97">
        <f>IF(CenaCelkemVypocet=0,"",I39/CenaCelkemVypocet*100)</f>
        <v>100</v>
      </c>
    </row>
    <row r="40" spans="1:10" ht="25.5" hidden="1" customHeight="1" x14ac:dyDescent="0.2">
      <c r="A40" s="79">
        <v>3</v>
      </c>
      <c r="B40" s="98" t="s">
        <v>42</v>
      </c>
      <c r="C40" s="222" t="s">
        <v>43</v>
      </c>
      <c r="D40" s="223"/>
      <c r="E40" s="223"/>
      <c r="F40" s="99">
        <v>0</v>
      </c>
      <c r="G40" s="92">
        <v>168011.23</v>
      </c>
      <c r="H40" s="92">
        <v>35282.36</v>
      </c>
      <c r="I40" s="92">
        <v>203293.59</v>
      </c>
      <c r="J40" s="93">
        <f>IF(CenaCelkemVypocet=0,"",I40/CenaCelkemVypocet*100)</f>
        <v>100</v>
      </c>
    </row>
    <row r="41" spans="1:10" ht="25.5" hidden="1" customHeight="1" x14ac:dyDescent="0.2">
      <c r="A41" s="79"/>
      <c r="B41" s="226" t="s">
        <v>50</v>
      </c>
      <c r="C41" s="227"/>
      <c r="D41" s="227"/>
      <c r="E41" s="228"/>
      <c r="F41" s="100">
        <f>SUMIF(A38:A40,"=1",F38:F40)</f>
        <v>0</v>
      </c>
      <c r="G41" s="101">
        <f>SUMIF(A38:A40,"=1",G38:G40)</f>
        <v>168011.23</v>
      </c>
      <c r="H41" s="101">
        <f>SUMIF(A38:A40,"=1",H38:H40)</f>
        <v>35282.36</v>
      </c>
      <c r="I41" s="101">
        <f>SUMIF(A38:A40,"=1",I38:I40)</f>
        <v>203293.59</v>
      </c>
      <c r="J41" s="102">
        <f>SUMIF(A38:A40,"=1",J38:J40)</f>
        <v>100</v>
      </c>
    </row>
    <row r="42" spans="1:10" ht="12" customHeight="1" x14ac:dyDescent="0.2"/>
    <row r="45" spans="1:10" ht="15.75" x14ac:dyDescent="0.25">
      <c r="B45" s="155" t="s">
        <v>130</v>
      </c>
    </row>
    <row r="47" spans="1:10" ht="25.5" customHeight="1" x14ac:dyDescent="0.2">
      <c r="A47" s="156"/>
      <c r="B47" s="157" t="s">
        <v>18</v>
      </c>
      <c r="C47" s="157" t="s">
        <v>6</v>
      </c>
      <c r="D47" s="158"/>
      <c r="E47" s="158"/>
      <c r="F47" s="159" t="s">
        <v>131</v>
      </c>
      <c r="G47" s="159"/>
      <c r="H47" s="159"/>
      <c r="I47" s="159" t="s">
        <v>30</v>
      </c>
      <c r="J47" s="159" t="s">
        <v>0</v>
      </c>
    </row>
    <row r="48" spans="1:10" ht="25.5" customHeight="1" x14ac:dyDescent="0.2">
      <c r="A48" s="156"/>
      <c r="B48" s="160" t="s">
        <v>52</v>
      </c>
      <c r="C48" s="216" t="s">
        <v>53</v>
      </c>
      <c r="D48" s="217"/>
      <c r="E48" s="217"/>
      <c r="F48" s="161" t="s">
        <v>28</v>
      </c>
      <c r="G48" s="162"/>
      <c r="H48" s="162"/>
      <c r="I48" s="162">
        <f>'01 1 Pol'!G26</f>
        <v>0</v>
      </c>
      <c r="J48" s="163" t="str">
        <f>IF(I51=0,"",I48/I51*100)</f>
        <v/>
      </c>
    </row>
    <row r="49" spans="1:10" ht="25.5" customHeight="1" x14ac:dyDescent="0.2">
      <c r="A49" s="164"/>
      <c r="B49" s="160" t="s">
        <v>132</v>
      </c>
      <c r="C49" s="218" t="s">
        <v>133</v>
      </c>
      <c r="D49" s="219"/>
      <c r="E49" s="220"/>
      <c r="F49" s="161" t="s">
        <v>28</v>
      </c>
      <c r="G49" s="162"/>
      <c r="H49" s="162"/>
      <c r="I49" s="162">
        <f>'01 1 Pol'!G32</f>
        <v>0</v>
      </c>
      <c r="J49" s="163" t="str">
        <f>IF(I51=0,"",I49/I51*100)</f>
        <v/>
      </c>
    </row>
    <row r="50" spans="1:10" ht="25.5" customHeight="1" x14ac:dyDescent="0.2">
      <c r="A50" s="164"/>
      <c r="B50" s="160" t="s">
        <v>134</v>
      </c>
      <c r="C50" s="216" t="s">
        <v>112</v>
      </c>
      <c r="D50" s="217"/>
      <c r="E50" s="217"/>
      <c r="F50" s="161" t="s">
        <v>28</v>
      </c>
      <c r="G50" s="162"/>
      <c r="H50" s="162"/>
      <c r="I50" s="162">
        <f>'01 1 Pol'!G38</f>
        <v>0</v>
      </c>
      <c r="J50" s="163" t="str">
        <f>IF(I51=0,"",I50/I51*100)</f>
        <v/>
      </c>
    </row>
    <row r="51" spans="1:10" ht="25.5" customHeight="1" x14ac:dyDescent="0.2">
      <c r="A51" s="165"/>
      <c r="B51" s="166" t="s">
        <v>1</v>
      </c>
      <c r="C51" s="166"/>
      <c r="D51" s="167"/>
      <c r="E51" s="167"/>
      <c r="F51" s="168"/>
      <c r="G51" s="169"/>
      <c r="H51" s="169"/>
      <c r="I51" s="169">
        <f>SUM(I48:I50)</f>
        <v>0</v>
      </c>
      <c r="J51" s="170">
        <f>SUM(J48:J50)</f>
        <v>0</v>
      </c>
    </row>
    <row r="52" spans="1:10" ht="12.75" customHeight="1" x14ac:dyDescent="0.2"/>
    <row r="55" spans="1:10" x14ac:dyDescent="0.2">
      <c r="F55" s="77"/>
      <c r="G55" s="77"/>
      <c r="H55" s="77"/>
      <c r="I55" s="77"/>
      <c r="J55" s="78"/>
    </row>
    <row r="56" spans="1:10" x14ac:dyDescent="0.2">
      <c r="F56" s="77"/>
      <c r="G56" s="77"/>
      <c r="H56" s="77"/>
      <c r="I56" s="77"/>
      <c r="J56" s="78"/>
    </row>
    <row r="57" spans="1:10" x14ac:dyDescent="0.2">
      <c r="F57" s="77"/>
      <c r="G57" s="77"/>
      <c r="H57" s="77"/>
      <c r="I57" s="77"/>
      <c r="J57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48:E48"/>
    <mergeCell ref="C50:E50"/>
    <mergeCell ref="C49:E49"/>
    <mergeCell ref="D34:E34"/>
    <mergeCell ref="C38:E38"/>
    <mergeCell ref="C39:E39"/>
    <mergeCell ref="C40:E40"/>
    <mergeCell ref="B41:E41"/>
    <mergeCell ref="E20:F20"/>
    <mergeCell ref="G20:H20"/>
    <mergeCell ref="G23:I23"/>
    <mergeCell ref="G22:I22"/>
    <mergeCell ref="E19:F19"/>
    <mergeCell ref="I19:J19"/>
    <mergeCell ref="I20:J20"/>
    <mergeCell ref="G19:H19"/>
    <mergeCell ref="G28:I28"/>
    <mergeCell ref="G24:I24"/>
    <mergeCell ref="G27:I27"/>
    <mergeCell ref="D33:E33"/>
    <mergeCell ref="G33:I33"/>
    <mergeCell ref="E16:F16"/>
    <mergeCell ref="E13:G13"/>
    <mergeCell ref="I15:J15"/>
    <mergeCell ref="I16:J16"/>
    <mergeCell ref="E17:F17"/>
    <mergeCell ref="B1:J1"/>
    <mergeCell ref="G25:I25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D12:G12"/>
    <mergeCell ref="E4:J4"/>
    <mergeCell ref="G16:H16"/>
    <mergeCell ref="G17:H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7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66" t="s">
        <v>8</v>
      </c>
      <c r="B2" s="65"/>
      <c r="C2" s="231"/>
      <c r="D2" s="231"/>
      <c r="E2" s="231"/>
      <c r="F2" s="231"/>
      <c r="G2" s="232"/>
    </row>
    <row r="3" spans="1:7" ht="24.95" customHeight="1" x14ac:dyDescent="0.2">
      <c r="A3" s="66" t="s">
        <v>9</v>
      </c>
      <c r="B3" s="65"/>
      <c r="C3" s="231"/>
      <c r="D3" s="231"/>
      <c r="E3" s="231"/>
      <c r="F3" s="231"/>
      <c r="G3" s="232"/>
    </row>
    <row r="4" spans="1:7" ht="24.95" customHeight="1" x14ac:dyDescent="0.2">
      <c r="A4" s="66" t="s">
        <v>10</v>
      </c>
      <c r="B4" s="65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4946"/>
  <sheetViews>
    <sheetView tabSelected="1" view="pageBreakPreview" zoomScaleNormal="100" zoomScaleSheetLayoutView="100" workbookViewId="0">
      <selection activeCell="F36" sqref="F36"/>
    </sheetView>
  </sheetViews>
  <sheetFormatPr defaultRowHeight="12.75" outlineLevelRow="1" x14ac:dyDescent="0.2"/>
  <cols>
    <col min="1" max="1" width="3.42578125" customWidth="1"/>
    <col min="2" max="2" width="12.5703125" style="76" customWidth="1"/>
    <col min="3" max="3" width="38.28515625" style="76" customWidth="1"/>
    <col min="4" max="4" width="4.85546875" customWidth="1"/>
    <col min="5" max="5" width="10.5703125" customWidth="1"/>
    <col min="6" max="6" width="9.85546875" customWidth="1"/>
    <col min="7" max="7" width="13" customWidth="1"/>
    <col min="8" max="21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33" t="s">
        <v>7</v>
      </c>
      <c r="B1" s="233"/>
      <c r="C1" s="233"/>
      <c r="D1" s="233"/>
      <c r="E1" s="233"/>
      <c r="F1" s="233"/>
      <c r="G1" s="233"/>
      <c r="AE1" t="s">
        <v>55</v>
      </c>
    </row>
    <row r="2" spans="1:58" ht="24.95" customHeight="1" x14ac:dyDescent="0.2">
      <c r="A2" s="66" t="s">
        <v>8</v>
      </c>
      <c r="B2" s="65" t="s">
        <v>48</v>
      </c>
      <c r="C2" s="234" t="s">
        <v>139</v>
      </c>
      <c r="D2" s="234"/>
      <c r="E2" s="234"/>
      <c r="F2" s="234"/>
      <c r="G2" s="235"/>
      <c r="AE2" t="s">
        <v>56</v>
      </c>
    </row>
    <row r="3" spans="1:58" ht="24.95" customHeight="1" x14ac:dyDescent="0.2">
      <c r="A3" s="66" t="s">
        <v>9</v>
      </c>
      <c r="B3" s="65" t="s">
        <v>44</v>
      </c>
      <c r="C3" s="236" t="s">
        <v>45</v>
      </c>
      <c r="D3" s="237"/>
      <c r="E3" s="237"/>
      <c r="F3" s="237"/>
      <c r="G3" s="238"/>
      <c r="AA3" s="76" t="s">
        <v>56</v>
      </c>
      <c r="AE3" t="s">
        <v>57</v>
      </c>
    </row>
    <row r="4" spans="1:58" ht="24.95" customHeight="1" x14ac:dyDescent="0.2">
      <c r="A4" s="111" t="s">
        <v>10</v>
      </c>
      <c r="B4" s="112" t="s">
        <v>42</v>
      </c>
      <c r="C4" s="239" t="s">
        <v>43</v>
      </c>
      <c r="D4" s="240"/>
      <c r="E4" s="240"/>
      <c r="F4" s="240"/>
      <c r="G4" s="241"/>
      <c r="AE4" t="s">
        <v>58</v>
      </c>
    </row>
    <row r="5" spans="1:58" x14ac:dyDescent="0.2">
      <c r="D5" s="10"/>
    </row>
    <row r="6" spans="1:58" ht="38.25" x14ac:dyDescent="0.2">
      <c r="A6" s="114" t="s">
        <v>59</v>
      </c>
      <c r="B6" s="116" t="s">
        <v>60</v>
      </c>
      <c r="C6" s="116" t="s">
        <v>61</v>
      </c>
      <c r="D6" s="115" t="s">
        <v>62</v>
      </c>
      <c r="E6" s="114" t="s">
        <v>63</v>
      </c>
      <c r="F6" s="113" t="s">
        <v>64</v>
      </c>
      <c r="G6" s="114" t="s">
        <v>30</v>
      </c>
      <c r="H6" s="117" t="s">
        <v>31</v>
      </c>
      <c r="I6" s="117" t="s">
        <v>65</v>
      </c>
      <c r="J6" s="117" t="s">
        <v>32</v>
      </c>
      <c r="K6" s="117" t="s">
        <v>66</v>
      </c>
      <c r="L6" s="117" t="s">
        <v>67</v>
      </c>
      <c r="M6" s="117" t="s">
        <v>68</v>
      </c>
      <c r="N6" s="117" t="s">
        <v>69</v>
      </c>
      <c r="O6" s="117" t="s">
        <v>70</v>
      </c>
      <c r="P6" s="117" t="s">
        <v>71</v>
      </c>
      <c r="Q6" s="117" t="s">
        <v>72</v>
      </c>
      <c r="R6" s="117" t="s">
        <v>73</v>
      </c>
      <c r="S6" s="117" t="s">
        <v>74</v>
      </c>
      <c r="T6" s="117" t="s">
        <v>75</v>
      </c>
      <c r="U6" s="117" t="s">
        <v>76</v>
      </c>
    </row>
    <row r="7" spans="1:58" hidden="1" x14ac:dyDescent="0.2">
      <c r="A7" s="3"/>
      <c r="B7" s="4"/>
      <c r="C7" s="4"/>
      <c r="D7" s="6"/>
      <c r="E7" s="119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</row>
    <row r="8" spans="1:58" x14ac:dyDescent="0.2">
      <c r="A8" s="123" t="s">
        <v>77</v>
      </c>
      <c r="B8" s="124" t="s">
        <v>52</v>
      </c>
      <c r="C8" s="131" t="s">
        <v>53</v>
      </c>
      <c r="D8" s="125"/>
      <c r="E8" s="126"/>
      <c r="F8" s="127"/>
      <c r="G8" s="127"/>
      <c r="H8" s="127"/>
      <c r="I8" s="127">
        <f>SUM(I9:I22)</f>
        <v>352996.96</v>
      </c>
      <c r="J8" s="127"/>
      <c r="K8" s="127">
        <f>SUM(K9:K22)</f>
        <v>242375.04000000001</v>
      </c>
      <c r="L8" s="127"/>
      <c r="M8" s="127">
        <f>SUM(M9:M22)</f>
        <v>0</v>
      </c>
      <c r="N8" s="127"/>
      <c r="O8" s="127">
        <f>SUM(O9:O22)</f>
        <v>2.2399999999999998</v>
      </c>
      <c r="P8" s="127"/>
      <c r="Q8" s="127">
        <f>SUM(Q9:Q22)</f>
        <v>0</v>
      </c>
      <c r="R8" s="127"/>
      <c r="S8" s="122"/>
      <c r="T8" s="122">
        <f>SUM(T9:T22)</f>
        <v>531.54999999999995</v>
      </c>
      <c r="U8" s="122"/>
      <c r="AE8" t="s">
        <v>78</v>
      </c>
    </row>
    <row r="9" spans="1:58" outlineLevel="1" x14ac:dyDescent="0.2">
      <c r="A9" s="128">
        <v>1</v>
      </c>
      <c r="B9" s="129" t="s">
        <v>143</v>
      </c>
      <c r="C9" s="176" t="s">
        <v>89</v>
      </c>
      <c r="D9" s="177" t="s">
        <v>86</v>
      </c>
      <c r="E9" s="175">
        <v>2</v>
      </c>
      <c r="F9" s="130">
        <v>0</v>
      </c>
      <c r="G9" s="130">
        <f t="shared" ref="G9:G22" si="0">ROUND(E9*F9,2)</f>
        <v>0</v>
      </c>
      <c r="H9" s="130">
        <v>13.88</v>
      </c>
      <c r="I9" s="130">
        <f t="shared" ref="I9:I22" si="1">ROUND(E9*H9,2)</f>
        <v>27.76</v>
      </c>
      <c r="J9" s="130">
        <v>45.42</v>
      </c>
      <c r="K9" s="130">
        <f t="shared" ref="K9:K22" si="2">ROUND(E9*J9,2)</f>
        <v>90.84</v>
      </c>
      <c r="L9" s="130">
        <v>21</v>
      </c>
      <c r="M9" s="130">
        <f t="shared" ref="M9:M22" si="3">G9*(1+L9/100)</f>
        <v>0</v>
      </c>
      <c r="N9" s="130">
        <v>1.6000000000000001E-4</v>
      </c>
      <c r="O9" s="130">
        <f t="shared" ref="O9:O22" si="4">ROUND(E9*N9,2)</f>
        <v>0</v>
      </c>
      <c r="P9" s="130">
        <v>0</v>
      </c>
      <c r="Q9" s="130">
        <f t="shared" ref="Q9:Q22" si="5">ROUND(E9*P9,2)</f>
        <v>0</v>
      </c>
      <c r="R9" s="130"/>
      <c r="S9" s="121">
        <v>9.9550000000000013E-2</v>
      </c>
      <c r="T9" s="121">
        <f t="shared" ref="T9:T22" si="6">ROUND(E9*S9,2)</f>
        <v>0.2</v>
      </c>
      <c r="U9" s="121"/>
      <c r="V9" s="118"/>
      <c r="W9" s="118"/>
      <c r="X9" s="118"/>
      <c r="Y9" s="118"/>
      <c r="Z9" s="118"/>
      <c r="AA9" s="118"/>
      <c r="AB9" s="118"/>
      <c r="AC9" s="118"/>
      <c r="AD9" s="118"/>
      <c r="AE9" s="118" t="s">
        <v>81</v>
      </c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</row>
    <row r="10" spans="1:58" outlineLevel="1" x14ac:dyDescent="0.2">
      <c r="A10" s="128">
        <v>1</v>
      </c>
      <c r="B10" s="129" t="s">
        <v>79</v>
      </c>
      <c r="C10" s="176" t="s">
        <v>140</v>
      </c>
      <c r="D10" s="177" t="s">
        <v>86</v>
      </c>
      <c r="E10" s="175">
        <v>1</v>
      </c>
      <c r="F10" s="174">
        <v>0</v>
      </c>
      <c r="G10" s="130">
        <f t="shared" ref="G10" si="7">ROUND(E10*F10,2)</f>
        <v>0</v>
      </c>
      <c r="H10" s="130">
        <v>13.88</v>
      </c>
      <c r="I10" s="130">
        <f t="shared" ref="I10" si="8">ROUND(E10*H10,2)</f>
        <v>13.88</v>
      </c>
      <c r="J10" s="130">
        <v>45.42</v>
      </c>
      <c r="K10" s="130">
        <f t="shared" ref="K10" si="9">ROUND(E10*J10,2)</f>
        <v>45.42</v>
      </c>
      <c r="L10" s="130">
        <v>21</v>
      </c>
      <c r="M10" s="130">
        <f t="shared" ref="M10" si="10">G10*(1+L10/100)</f>
        <v>0</v>
      </c>
      <c r="N10" s="130">
        <v>1.6000000000000001E-4</v>
      </c>
      <c r="O10" s="130">
        <f t="shared" ref="O10" si="11">ROUND(E10*N10,2)</f>
        <v>0</v>
      </c>
      <c r="P10" s="130">
        <v>0</v>
      </c>
      <c r="Q10" s="130">
        <f t="shared" ref="Q10" si="12">ROUND(E10*P10,2)</f>
        <v>0</v>
      </c>
      <c r="R10" s="130"/>
      <c r="S10" s="121">
        <v>9.9550000000000013E-2</v>
      </c>
      <c r="T10" s="121">
        <f t="shared" ref="T10" si="13">ROUND(E10*S10,2)</f>
        <v>0.1</v>
      </c>
      <c r="U10" s="121"/>
      <c r="V10" s="118"/>
      <c r="W10" s="118"/>
      <c r="X10" s="118"/>
      <c r="Y10" s="118"/>
      <c r="Z10" s="118"/>
      <c r="AA10" s="118"/>
      <c r="AB10" s="118"/>
      <c r="AC10" s="118"/>
      <c r="AD10" s="118"/>
      <c r="AE10" s="118" t="s">
        <v>81</v>
      </c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</row>
    <row r="11" spans="1:58" outlineLevel="1" x14ac:dyDescent="0.2">
      <c r="A11" s="128">
        <v>2</v>
      </c>
      <c r="B11" s="129" t="s">
        <v>82</v>
      </c>
      <c r="C11" s="176" t="s">
        <v>90</v>
      </c>
      <c r="D11" s="177" t="s">
        <v>86</v>
      </c>
      <c r="E11" s="175">
        <v>108</v>
      </c>
      <c r="F11" s="130">
        <v>0</v>
      </c>
      <c r="G11" s="130">
        <f t="shared" si="0"/>
        <v>0</v>
      </c>
      <c r="H11" s="130">
        <v>22.430000000000003</v>
      </c>
      <c r="I11" s="130">
        <f t="shared" si="1"/>
        <v>2422.44</v>
      </c>
      <c r="J11" s="130">
        <v>45.370000000000005</v>
      </c>
      <c r="K11" s="130">
        <f t="shared" si="2"/>
        <v>4899.96</v>
      </c>
      <c r="L11" s="130">
        <v>21</v>
      </c>
      <c r="M11" s="130">
        <f t="shared" si="3"/>
        <v>0</v>
      </c>
      <c r="N11" s="130">
        <v>2.3000000000000001E-4</v>
      </c>
      <c r="O11" s="130">
        <f t="shared" si="4"/>
        <v>0.02</v>
      </c>
      <c r="P11" s="130">
        <v>0</v>
      </c>
      <c r="Q11" s="130">
        <f t="shared" si="5"/>
        <v>0</v>
      </c>
      <c r="R11" s="130"/>
      <c r="S11" s="121">
        <v>9.9550000000000013E-2</v>
      </c>
      <c r="T11" s="121">
        <f t="shared" si="6"/>
        <v>10.75</v>
      </c>
      <c r="U11" s="121"/>
      <c r="V11" s="118"/>
      <c r="W11" s="118"/>
      <c r="X11" s="118"/>
      <c r="Y11" s="118"/>
      <c r="Z11" s="118"/>
      <c r="AA11" s="118"/>
      <c r="AB11" s="118"/>
      <c r="AC11" s="118"/>
      <c r="AD11" s="118"/>
      <c r="AE11" s="118" t="s">
        <v>81</v>
      </c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</row>
    <row r="12" spans="1:58" outlineLevel="1" x14ac:dyDescent="0.2">
      <c r="A12" s="128">
        <v>3</v>
      </c>
      <c r="B12" s="129" t="s">
        <v>117</v>
      </c>
      <c r="C12" s="176" t="s">
        <v>91</v>
      </c>
      <c r="D12" s="177" t="s">
        <v>80</v>
      </c>
      <c r="E12" s="175">
        <v>3750</v>
      </c>
      <c r="F12" s="174">
        <v>0</v>
      </c>
      <c r="G12" s="130">
        <f t="shared" si="0"/>
        <v>0</v>
      </c>
      <c r="H12" s="130">
        <v>87.5</v>
      </c>
      <c r="I12" s="130">
        <f t="shared" si="1"/>
        <v>328125</v>
      </c>
      <c r="J12" s="130">
        <v>55</v>
      </c>
      <c r="K12" s="130">
        <f t="shared" si="2"/>
        <v>206250</v>
      </c>
      <c r="L12" s="130">
        <v>21</v>
      </c>
      <c r="M12" s="130">
        <f t="shared" si="3"/>
        <v>0</v>
      </c>
      <c r="N12" s="130">
        <v>5.6000000000000006E-4</v>
      </c>
      <c r="O12" s="130">
        <f t="shared" si="4"/>
        <v>2.1</v>
      </c>
      <c r="P12" s="130">
        <v>0</v>
      </c>
      <c r="Q12" s="130">
        <f t="shared" si="5"/>
        <v>0</v>
      </c>
      <c r="R12" s="130"/>
      <c r="S12" s="121">
        <v>0.12062</v>
      </c>
      <c r="T12" s="121">
        <f t="shared" si="6"/>
        <v>452.33</v>
      </c>
      <c r="U12" s="121"/>
      <c r="V12" s="118"/>
      <c r="W12" s="118"/>
      <c r="X12" s="118"/>
      <c r="Y12" s="118"/>
      <c r="Z12" s="118"/>
      <c r="AA12" s="118"/>
      <c r="AB12" s="118"/>
      <c r="AC12" s="118"/>
      <c r="AD12" s="118"/>
      <c r="AE12" s="118" t="s">
        <v>81</v>
      </c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</row>
    <row r="13" spans="1:58" outlineLevel="1" x14ac:dyDescent="0.2">
      <c r="A13" s="128">
        <v>4</v>
      </c>
      <c r="B13" s="129" t="s">
        <v>118</v>
      </c>
      <c r="C13" s="176" t="s">
        <v>92</v>
      </c>
      <c r="D13" s="177" t="s">
        <v>86</v>
      </c>
      <c r="E13" s="175">
        <v>215</v>
      </c>
      <c r="F13" s="174">
        <v>0</v>
      </c>
      <c r="G13" s="130">
        <f t="shared" si="0"/>
        <v>0</v>
      </c>
      <c r="H13" s="130">
        <v>9.7000000000000011</v>
      </c>
      <c r="I13" s="130">
        <f t="shared" si="1"/>
        <v>2085.5</v>
      </c>
      <c r="J13" s="130">
        <v>41.6</v>
      </c>
      <c r="K13" s="130">
        <f t="shared" si="2"/>
        <v>8944</v>
      </c>
      <c r="L13" s="130">
        <v>21</v>
      </c>
      <c r="M13" s="130">
        <f t="shared" si="3"/>
        <v>0</v>
      </c>
      <c r="N13" s="130">
        <v>5.0000000000000002E-5</v>
      </c>
      <c r="O13" s="130">
        <f t="shared" si="4"/>
        <v>0.01</v>
      </c>
      <c r="P13" s="130">
        <v>0</v>
      </c>
      <c r="Q13" s="130">
        <f t="shared" si="5"/>
        <v>0</v>
      </c>
      <c r="R13" s="130"/>
      <c r="S13" s="121">
        <v>9.1220000000000009E-2</v>
      </c>
      <c r="T13" s="121">
        <f t="shared" si="6"/>
        <v>19.61</v>
      </c>
      <c r="U13" s="121"/>
      <c r="V13" s="118"/>
      <c r="W13" s="118"/>
      <c r="X13" s="118"/>
      <c r="Y13" s="118"/>
      <c r="Z13" s="118"/>
      <c r="AA13" s="118"/>
      <c r="AB13" s="118"/>
      <c r="AC13" s="118"/>
      <c r="AD13" s="118"/>
      <c r="AE13" s="118" t="s">
        <v>81</v>
      </c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</row>
    <row r="14" spans="1:58" outlineLevel="1" x14ac:dyDescent="0.2">
      <c r="A14" s="128">
        <v>5</v>
      </c>
      <c r="B14" s="129" t="s">
        <v>119</v>
      </c>
      <c r="C14" s="176" t="s">
        <v>100</v>
      </c>
      <c r="D14" s="177" t="s">
        <v>80</v>
      </c>
      <c r="E14" s="175">
        <v>125</v>
      </c>
      <c r="F14" s="174">
        <v>0</v>
      </c>
      <c r="G14" s="130">
        <f t="shared" ref="G14" si="14">ROUND(E14*F14,2)</f>
        <v>0</v>
      </c>
      <c r="H14" s="130">
        <v>38</v>
      </c>
      <c r="I14" s="130">
        <f t="shared" ref="I14" si="15">ROUND(E14*H14,2)</f>
        <v>4750</v>
      </c>
      <c r="J14" s="130">
        <v>41.6</v>
      </c>
      <c r="K14" s="130">
        <f t="shared" ref="K14" si="16">ROUND(E14*J14,2)</f>
        <v>5200</v>
      </c>
      <c r="L14" s="130">
        <v>21</v>
      </c>
      <c r="M14" s="130">
        <f t="shared" ref="M14" si="17">G14*(1+L14/100)</f>
        <v>0</v>
      </c>
      <c r="N14" s="130">
        <v>2.0000000000000001E-4</v>
      </c>
      <c r="O14" s="130">
        <f t="shared" ref="O14" si="18">ROUND(E14*N14,2)</f>
        <v>0.03</v>
      </c>
      <c r="P14" s="130">
        <v>0</v>
      </c>
      <c r="Q14" s="130">
        <f t="shared" ref="Q14" si="19">ROUND(E14*P14,2)</f>
        <v>0</v>
      </c>
      <c r="R14" s="130"/>
      <c r="S14" s="121">
        <v>9.1220000000000009E-2</v>
      </c>
      <c r="T14" s="121">
        <f t="shared" si="6"/>
        <v>11.4</v>
      </c>
      <c r="U14" s="121"/>
      <c r="V14" s="118"/>
      <c r="W14" s="118"/>
      <c r="X14" s="118"/>
      <c r="Y14" s="118"/>
      <c r="Z14" s="118"/>
      <c r="AA14" s="118"/>
      <c r="AB14" s="118"/>
      <c r="AC14" s="118"/>
      <c r="AD14" s="118"/>
      <c r="AE14" s="118" t="s">
        <v>81</v>
      </c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</row>
    <row r="15" spans="1:58" outlineLevel="1" x14ac:dyDescent="0.2">
      <c r="A15" s="128">
        <v>6</v>
      </c>
      <c r="B15" s="129" t="s">
        <v>120</v>
      </c>
      <c r="C15" s="176" t="s">
        <v>101</v>
      </c>
      <c r="D15" s="177" t="s">
        <v>98</v>
      </c>
      <c r="E15" s="175">
        <v>1</v>
      </c>
      <c r="F15" s="174">
        <v>0</v>
      </c>
      <c r="G15" s="130">
        <f t="shared" si="0"/>
        <v>0</v>
      </c>
      <c r="H15" s="130">
        <v>38</v>
      </c>
      <c r="I15" s="130">
        <f t="shared" si="1"/>
        <v>38</v>
      </c>
      <c r="J15" s="130">
        <v>41.6</v>
      </c>
      <c r="K15" s="130">
        <f t="shared" si="2"/>
        <v>41.6</v>
      </c>
      <c r="L15" s="130">
        <v>21</v>
      </c>
      <c r="M15" s="130">
        <f t="shared" si="3"/>
        <v>0</v>
      </c>
      <c r="N15" s="130">
        <v>2.0000000000000001E-4</v>
      </c>
      <c r="O15" s="130">
        <f t="shared" si="4"/>
        <v>0</v>
      </c>
      <c r="P15" s="130">
        <v>0</v>
      </c>
      <c r="Q15" s="130">
        <f t="shared" si="5"/>
        <v>0</v>
      </c>
      <c r="R15" s="130"/>
      <c r="S15" s="121">
        <v>9.1220000000000009E-2</v>
      </c>
      <c r="T15" s="121">
        <f t="shared" si="6"/>
        <v>0.09</v>
      </c>
      <c r="U15" s="121"/>
      <c r="V15" s="118"/>
      <c r="W15" s="118"/>
      <c r="X15" s="118"/>
      <c r="Y15" s="118"/>
      <c r="Z15" s="118"/>
      <c r="AA15" s="118"/>
      <c r="AB15" s="118"/>
      <c r="AC15" s="118"/>
      <c r="AD15" s="118"/>
      <c r="AE15" s="118" t="s">
        <v>81</v>
      </c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</row>
    <row r="16" spans="1:58" ht="12" customHeight="1" outlineLevel="1" x14ac:dyDescent="0.2">
      <c r="A16" s="128">
        <v>6</v>
      </c>
      <c r="B16" s="129" t="s">
        <v>121</v>
      </c>
      <c r="C16" s="176" t="s">
        <v>126</v>
      </c>
      <c r="D16" s="177" t="s">
        <v>86</v>
      </c>
      <c r="E16" s="175">
        <v>400</v>
      </c>
      <c r="F16" s="174">
        <v>0</v>
      </c>
      <c r="G16" s="130">
        <f t="shared" ref="G16" si="20">ROUND(E16*F16,2)</f>
        <v>0</v>
      </c>
      <c r="H16" s="130">
        <v>38</v>
      </c>
      <c r="I16" s="130">
        <f t="shared" ref="I16" si="21">ROUND(E16*H16,2)</f>
        <v>15200</v>
      </c>
      <c r="J16" s="130">
        <v>41.6</v>
      </c>
      <c r="K16" s="130">
        <f t="shared" ref="K16" si="22">ROUND(E16*J16,2)</f>
        <v>16640</v>
      </c>
      <c r="L16" s="130">
        <v>21</v>
      </c>
      <c r="M16" s="130">
        <f t="shared" ref="M16" si="23">G16*(1+L16/100)</f>
        <v>0</v>
      </c>
      <c r="N16" s="130">
        <v>2.0000000000000001E-4</v>
      </c>
      <c r="O16" s="130">
        <f t="shared" ref="O16" si="24">ROUND(E16*N16,2)</f>
        <v>0.08</v>
      </c>
      <c r="P16" s="130">
        <v>0</v>
      </c>
      <c r="Q16" s="130">
        <f t="shared" ref="Q16" si="25">ROUND(E16*P16,2)</f>
        <v>0</v>
      </c>
      <c r="R16" s="130"/>
      <c r="S16" s="121">
        <v>9.1220000000000009E-2</v>
      </c>
      <c r="T16" s="121">
        <f t="shared" si="6"/>
        <v>36.49</v>
      </c>
      <c r="U16" s="121"/>
      <c r="V16" s="118"/>
      <c r="W16" s="118"/>
      <c r="X16" s="118"/>
      <c r="Y16" s="118"/>
      <c r="Z16" s="118"/>
      <c r="AA16" s="118"/>
      <c r="AB16" s="118"/>
      <c r="AC16" s="118"/>
      <c r="AD16" s="118"/>
      <c r="AE16" s="118" t="s">
        <v>81</v>
      </c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</row>
    <row r="17" spans="1:58" ht="12" customHeight="1" outlineLevel="1" x14ac:dyDescent="0.2">
      <c r="A17" s="128">
        <v>6</v>
      </c>
      <c r="B17" s="129" t="s">
        <v>121</v>
      </c>
      <c r="C17" s="176" t="s">
        <v>127</v>
      </c>
      <c r="D17" s="177" t="s">
        <v>98</v>
      </c>
      <c r="E17" s="175">
        <v>1</v>
      </c>
      <c r="F17" s="174">
        <v>0</v>
      </c>
      <c r="G17" s="130">
        <f t="shared" ref="G17" si="26">ROUND(E17*F17,2)</f>
        <v>0</v>
      </c>
      <c r="H17" s="130">
        <v>38</v>
      </c>
      <c r="I17" s="130">
        <f t="shared" ref="I17" si="27">ROUND(E17*H17,2)</f>
        <v>38</v>
      </c>
      <c r="J17" s="130">
        <v>41.6</v>
      </c>
      <c r="K17" s="130">
        <f t="shared" ref="K17" si="28">ROUND(E17*J17,2)</f>
        <v>41.6</v>
      </c>
      <c r="L17" s="130">
        <v>21</v>
      </c>
      <c r="M17" s="130">
        <f t="shared" ref="M17" si="29">G17*(1+L17/100)</f>
        <v>0</v>
      </c>
      <c r="N17" s="130">
        <v>2.0000000000000001E-4</v>
      </c>
      <c r="O17" s="130">
        <f t="shared" ref="O17" si="30">ROUND(E17*N17,2)</f>
        <v>0</v>
      </c>
      <c r="P17" s="130">
        <v>0</v>
      </c>
      <c r="Q17" s="130">
        <f t="shared" ref="Q17" si="31">ROUND(E17*P17,2)</f>
        <v>0</v>
      </c>
      <c r="R17" s="130"/>
      <c r="S17" s="121">
        <v>9.1220000000000009E-2</v>
      </c>
      <c r="T17" s="121">
        <f t="shared" si="6"/>
        <v>0.09</v>
      </c>
      <c r="U17" s="121"/>
      <c r="V17" s="118"/>
      <c r="W17" s="118"/>
      <c r="X17" s="118"/>
      <c r="Y17" s="118"/>
      <c r="Z17" s="118"/>
      <c r="AA17" s="118"/>
      <c r="AB17" s="118"/>
      <c r="AC17" s="118"/>
      <c r="AD17" s="118"/>
      <c r="AE17" s="118" t="s">
        <v>81</v>
      </c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</row>
    <row r="18" spans="1:58" outlineLevel="1" x14ac:dyDescent="0.2">
      <c r="A18" s="128">
        <v>7</v>
      </c>
      <c r="B18" s="129" t="s">
        <v>122</v>
      </c>
      <c r="C18" s="176" t="s">
        <v>93</v>
      </c>
      <c r="D18" s="177" t="s">
        <v>98</v>
      </c>
      <c r="E18" s="175">
        <v>1</v>
      </c>
      <c r="F18" s="174">
        <v>0</v>
      </c>
      <c r="G18" s="130">
        <f t="shared" si="0"/>
        <v>0</v>
      </c>
      <c r="H18" s="130">
        <v>0</v>
      </c>
      <c r="I18" s="130">
        <f t="shared" si="1"/>
        <v>0</v>
      </c>
      <c r="J18" s="130">
        <v>37.5</v>
      </c>
      <c r="K18" s="130">
        <f t="shared" si="2"/>
        <v>37.5</v>
      </c>
      <c r="L18" s="130">
        <v>21</v>
      </c>
      <c r="M18" s="130">
        <f t="shared" si="3"/>
        <v>0</v>
      </c>
      <c r="N18" s="130">
        <v>0</v>
      </c>
      <c r="O18" s="130">
        <f t="shared" si="4"/>
        <v>0</v>
      </c>
      <c r="P18" s="130">
        <v>0</v>
      </c>
      <c r="Q18" s="130">
        <f t="shared" si="5"/>
        <v>0</v>
      </c>
      <c r="R18" s="130"/>
      <c r="S18" s="121">
        <v>8.2170000000000007E-2</v>
      </c>
      <c r="T18" s="121">
        <f t="shared" si="6"/>
        <v>0.08</v>
      </c>
      <c r="U18" s="121"/>
      <c r="V18" s="118"/>
      <c r="W18" s="118"/>
      <c r="X18" s="118"/>
      <c r="Y18" s="118"/>
      <c r="Z18" s="118"/>
      <c r="AA18" s="118"/>
      <c r="AB18" s="118"/>
      <c r="AC18" s="118"/>
      <c r="AD18" s="118"/>
      <c r="AE18" s="118" t="s">
        <v>81</v>
      </c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</row>
    <row r="19" spans="1:58" outlineLevel="1" x14ac:dyDescent="0.2">
      <c r="A19" s="128">
        <v>8</v>
      </c>
      <c r="B19" s="129" t="s">
        <v>123</v>
      </c>
      <c r="C19" s="176" t="s">
        <v>94</v>
      </c>
      <c r="D19" s="177" t="s">
        <v>98</v>
      </c>
      <c r="E19" s="175">
        <v>1</v>
      </c>
      <c r="F19" s="174">
        <v>0</v>
      </c>
      <c r="G19" s="130">
        <f t="shared" si="0"/>
        <v>0</v>
      </c>
      <c r="H19" s="130">
        <v>12</v>
      </c>
      <c r="I19" s="130">
        <f t="shared" si="1"/>
        <v>12</v>
      </c>
      <c r="J19" s="130">
        <v>0</v>
      </c>
      <c r="K19" s="130">
        <f t="shared" si="2"/>
        <v>0</v>
      </c>
      <c r="L19" s="130">
        <v>21</v>
      </c>
      <c r="M19" s="130">
        <f t="shared" si="3"/>
        <v>0</v>
      </c>
      <c r="N19" s="130">
        <v>1.1E-4</v>
      </c>
      <c r="O19" s="130">
        <f t="shared" si="4"/>
        <v>0</v>
      </c>
      <c r="P19" s="130">
        <v>0</v>
      </c>
      <c r="Q19" s="130">
        <f t="shared" si="5"/>
        <v>0</v>
      </c>
      <c r="R19" s="130" t="s">
        <v>83</v>
      </c>
      <c r="S19" s="121">
        <v>0</v>
      </c>
      <c r="T19" s="121">
        <f t="shared" si="6"/>
        <v>0</v>
      </c>
      <c r="U19" s="121"/>
      <c r="V19" s="118"/>
      <c r="W19" s="118"/>
      <c r="X19" s="118"/>
      <c r="Y19" s="118"/>
      <c r="Z19" s="118"/>
      <c r="AA19" s="118"/>
      <c r="AB19" s="118"/>
      <c r="AC19" s="118"/>
      <c r="AD19" s="118"/>
      <c r="AE19" s="118" t="s">
        <v>84</v>
      </c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</row>
    <row r="20" spans="1:58" outlineLevel="1" x14ac:dyDescent="0.2">
      <c r="A20" s="128">
        <v>9</v>
      </c>
      <c r="B20" s="129" t="s">
        <v>124</v>
      </c>
      <c r="C20" s="176" t="s">
        <v>147</v>
      </c>
      <c r="D20" s="177" t="s">
        <v>86</v>
      </c>
      <c r="E20" s="175">
        <v>1</v>
      </c>
      <c r="F20" s="174">
        <v>0</v>
      </c>
      <c r="G20" s="130">
        <f t="shared" si="0"/>
        <v>0</v>
      </c>
      <c r="H20" s="130">
        <v>132.62</v>
      </c>
      <c r="I20" s="130">
        <f t="shared" si="1"/>
        <v>132.62</v>
      </c>
      <c r="J20" s="130">
        <v>112.88000000000001</v>
      </c>
      <c r="K20" s="130">
        <f t="shared" si="2"/>
        <v>112.88</v>
      </c>
      <c r="L20" s="130">
        <v>21</v>
      </c>
      <c r="M20" s="130">
        <f t="shared" si="3"/>
        <v>0</v>
      </c>
      <c r="N20" s="130">
        <v>9.0000000000000006E-5</v>
      </c>
      <c r="O20" s="130">
        <f t="shared" si="4"/>
        <v>0</v>
      </c>
      <c r="P20" s="130">
        <v>0</v>
      </c>
      <c r="Q20" s="130">
        <f t="shared" si="5"/>
        <v>0</v>
      </c>
      <c r="R20" s="130"/>
      <c r="S20" s="121">
        <v>0.24750000000000003</v>
      </c>
      <c r="T20" s="121">
        <f t="shared" si="6"/>
        <v>0.25</v>
      </c>
      <c r="U20" s="121"/>
      <c r="V20" s="118"/>
      <c r="W20" s="118"/>
      <c r="X20" s="118"/>
      <c r="Y20" s="118"/>
      <c r="Z20" s="118"/>
      <c r="AA20" s="118"/>
      <c r="AB20" s="118"/>
      <c r="AC20" s="118"/>
      <c r="AD20" s="118"/>
      <c r="AE20" s="118" t="s">
        <v>81</v>
      </c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</row>
    <row r="21" spans="1:58" outlineLevel="1" x14ac:dyDescent="0.2">
      <c r="A21" s="128">
        <v>10</v>
      </c>
      <c r="B21" s="129" t="s">
        <v>146</v>
      </c>
      <c r="C21" s="176" t="s">
        <v>148</v>
      </c>
      <c r="D21" s="177" t="s">
        <v>86</v>
      </c>
      <c r="E21" s="175">
        <v>3</v>
      </c>
      <c r="F21" s="174">
        <v>0</v>
      </c>
      <c r="G21" s="130">
        <f t="shared" si="0"/>
        <v>0</v>
      </c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21"/>
      <c r="T21" s="121"/>
      <c r="U21" s="121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</row>
    <row r="22" spans="1:58" outlineLevel="1" x14ac:dyDescent="0.2">
      <c r="A22" s="128">
        <v>11</v>
      </c>
      <c r="B22" s="129" t="s">
        <v>125</v>
      </c>
      <c r="C22" s="176" t="s">
        <v>96</v>
      </c>
      <c r="D22" s="177" t="s">
        <v>86</v>
      </c>
      <c r="E22" s="175">
        <v>1</v>
      </c>
      <c r="F22" s="174">
        <v>0</v>
      </c>
      <c r="G22" s="130">
        <f t="shared" si="0"/>
        <v>0</v>
      </c>
      <c r="H22" s="130">
        <v>151.76000000000002</v>
      </c>
      <c r="I22" s="130">
        <f t="shared" si="1"/>
        <v>151.76</v>
      </c>
      <c r="J22" s="130">
        <v>71.240000000000009</v>
      </c>
      <c r="K22" s="130">
        <f t="shared" si="2"/>
        <v>71.239999999999995</v>
      </c>
      <c r="L22" s="130">
        <v>21</v>
      </c>
      <c r="M22" s="130">
        <f t="shared" si="3"/>
        <v>0</v>
      </c>
      <c r="N22" s="130">
        <v>1.1E-4</v>
      </c>
      <c r="O22" s="130">
        <f t="shared" si="4"/>
        <v>0</v>
      </c>
      <c r="P22" s="130">
        <v>0</v>
      </c>
      <c r="Q22" s="130">
        <f t="shared" si="5"/>
        <v>0</v>
      </c>
      <c r="R22" s="130"/>
      <c r="S22" s="121">
        <v>0.15620000000000001</v>
      </c>
      <c r="T22" s="121">
        <f t="shared" si="6"/>
        <v>0.16</v>
      </c>
      <c r="U22" s="121"/>
      <c r="V22" s="118"/>
      <c r="W22" s="118"/>
      <c r="X22" s="118"/>
      <c r="Y22" s="118"/>
      <c r="Z22" s="118"/>
      <c r="AA22" s="118"/>
      <c r="AB22" s="118"/>
      <c r="AC22" s="118"/>
      <c r="AD22" s="118"/>
      <c r="AE22" s="118" t="s">
        <v>85</v>
      </c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</row>
    <row r="23" spans="1:58" outlineLevel="1" x14ac:dyDescent="0.2">
      <c r="A23" s="128">
        <v>12</v>
      </c>
      <c r="B23" s="129" t="s">
        <v>129</v>
      </c>
      <c r="C23" s="176" t="s">
        <v>141</v>
      </c>
      <c r="D23" s="177" t="s">
        <v>86</v>
      </c>
      <c r="E23" s="175">
        <v>21</v>
      </c>
      <c r="F23" s="174">
        <v>0</v>
      </c>
      <c r="G23" s="130">
        <f t="shared" ref="G23" si="32">ROUND(E23*F23,2)</f>
        <v>0</v>
      </c>
      <c r="H23" s="130">
        <v>151.76000000000002</v>
      </c>
      <c r="I23" s="130">
        <f t="shared" ref="I23" si="33">ROUND(E23*H23,2)</f>
        <v>3186.96</v>
      </c>
      <c r="J23" s="130">
        <v>71.240000000000009</v>
      </c>
      <c r="K23" s="130">
        <f t="shared" ref="K23" si="34">ROUND(E23*J23,2)</f>
        <v>1496.04</v>
      </c>
      <c r="L23" s="130">
        <v>21</v>
      </c>
      <c r="M23" s="130">
        <f t="shared" ref="M23" si="35">G23*(1+L23/100)</f>
        <v>0</v>
      </c>
      <c r="N23" s="130">
        <v>1.1E-4</v>
      </c>
      <c r="O23" s="130">
        <f t="shared" ref="O23" si="36">ROUND(E23*N23,2)</f>
        <v>0</v>
      </c>
      <c r="P23" s="130">
        <v>0</v>
      </c>
      <c r="Q23" s="130">
        <f t="shared" ref="Q23" si="37">ROUND(E23*P23,2)</f>
        <v>0</v>
      </c>
      <c r="R23" s="130"/>
      <c r="S23" s="121">
        <v>0.15620000000000001</v>
      </c>
      <c r="T23" s="121">
        <f t="shared" ref="T23" si="38">ROUND(E23*S23,2)</f>
        <v>3.28</v>
      </c>
      <c r="U23" s="121"/>
      <c r="V23" s="118"/>
      <c r="W23" s="118"/>
      <c r="X23" s="118"/>
      <c r="Y23" s="118"/>
      <c r="Z23" s="118"/>
      <c r="AA23" s="118"/>
      <c r="AB23" s="118"/>
      <c r="AC23" s="118"/>
      <c r="AD23" s="118"/>
      <c r="AE23" s="118" t="s">
        <v>85</v>
      </c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</row>
    <row r="24" spans="1:58" outlineLevel="1" x14ac:dyDescent="0.2">
      <c r="A24" s="128">
        <v>13</v>
      </c>
      <c r="B24" s="129" t="s">
        <v>142</v>
      </c>
      <c r="C24" s="176" t="s">
        <v>149</v>
      </c>
      <c r="D24" s="177" t="s">
        <v>86</v>
      </c>
      <c r="E24" s="175">
        <v>3</v>
      </c>
      <c r="F24" s="174">
        <v>0</v>
      </c>
      <c r="G24" s="130">
        <f t="shared" ref="G24:G25" si="39">ROUND(E24*F24,2)</f>
        <v>0</v>
      </c>
      <c r="H24" s="130">
        <v>151.76000000000002</v>
      </c>
      <c r="I24" s="130">
        <f t="shared" ref="I24" si="40">ROUND(E24*H24,2)</f>
        <v>455.28</v>
      </c>
      <c r="J24" s="130">
        <v>71.240000000000009</v>
      </c>
      <c r="K24" s="130">
        <f t="shared" ref="K24" si="41">ROUND(E24*J24,2)</f>
        <v>213.72</v>
      </c>
      <c r="L24" s="130">
        <v>21</v>
      </c>
      <c r="M24" s="130">
        <f t="shared" ref="M24" si="42">G24*(1+L24/100)</f>
        <v>0</v>
      </c>
      <c r="N24" s="130">
        <v>1.1E-4</v>
      </c>
      <c r="O24" s="130">
        <f t="shared" ref="O24" si="43">ROUND(E24*N24,2)</f>
        <v>0</v>
      </c>
      <c r="P24" s="130">
        <v>0</v>
      </c>
      <c r="Q24" s="130">
        <f t="shared" ref="Q24" si="44">ROUND(E24*P24,2)</f>
        <v>0</v>
      </c>
      <c r="R24" s="130"/>
      <c r="S24" s="121">
        <v>0.15620000000000001</v>
      </c>
      <c r="T24" s="121">
        <f t="shared" ref="T24" si="45">ROUND(E24*S24,2)</f>
        <v>0.47</v>
      </c>
      <c r="U24" s="121"/>
      <c r="V24" s="118"/>
      <c r="W24" s="118"/>
      <c r="X24" s="118"/>
      <c r="Y24" s="118"/>
      <c r="Z24" s="118"/>
      <c r="AA24" s="118"/>
      <c r="AB24" s="118"/>
      <c r="AC24" s="118"/>
      <c r="AD24" s="118"/>
      <c r="AE24" s="118" t="s">
        <v>85</v>
      </c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</row>
    <row r="25" spans="1:58" outlineLevel="1" x14ac:dyDescent="0.2">
      <c r="A25" s="128">
        <v>14</v>
      </c>
      <c r="B25" s="129" t="s">
        <v>144</v>
      </c>
      <c r="C25" s="178" t="s">
        <v>145</v>
      </c>
      <c r="D25" s="177" t="s">
        <v>86</v>
      </c>
      <c r="E25" s="175">
        <v>108</v>
      </c>
      <c r="F25" s="174">
        <v>0</v>
      </c>
      <c r="G25" s="130">
        <f t="shared" si="39"/>
        <v>0</v>
      </c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21"/>
      <c r="T25" s="121"/>
      <c r="U25" s="121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</row>
    <row r="26" spans="1:58" outlineLevel="1" x14ac:dyDescent="0.2">
      <c r="A26" s="145"/>
      <c r="B26" s="146" t="s">
        <v>102</v>
      </c>
      <c r="C26" s="147" t="s">
        <v>103</v>
      </c>
      <c r="D26" s="148"/>
      <c r="E26" s="171"/>
      <c r="F26" s="150"/>
      <c r="G26" s="151">
        <f>SUM(G9:G25)</f>
        <v>0</v>
      </c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</row>
    <row r="27" spans="1:58" outlineLevel="1" x14ac:dyDescent="0.2">
      <c r="A27" s="133" t="s">
        <v>77</v>
      </c>
      <c r="B27" s="134" t="s">
        <v>104</v>
      </c>
      <c r="C27" s="135" t="s">
        <v>105</v>
      </c>
      <c r="D27" s="136"/>
      <c r="E27" s="172"/>
      <c r="F27" s="137"/>
      <c r="G27" s="138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</row>
    <row r="28" spans="1:58" outlineLevel="1" x14ac:dyDescent="0.2">
      <c r="A28" s="139">
        <v>71</v>
      </c>
      <c r="B28" s="140" t="s">
        <v>106</v>
      </c>
      <c r="C28" s="141" t="s">
        <v>107</v>
      </c>
      <c r="D28" s="142" t="s">
        <v>99</v>
      </c>
      <c r="E28" s="143">
        <v>30</v>
      </c>
      <c r="F28" s="143">
        <v>0</v>
      </c>
      <c r="G28" s="144">
        <f>E28*F28</f>
        <v>0</v>
      </c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</row>
    <row r="29" spans="1:58" outlineLevel="1" x14ac:dyDescent="0.2">
      <c r="A29" s="139">
        <v>72</v>
      </c>
      <c r="B29" s="140" t="s">
        <v>108</v>
      </c>
      <c r="C29" s="141" t="s">
        <v>116</v>
      </c>
      <c r="D29" s="142" t="s">
        <v>99</v>
      </c>
      <c r="E29" s="143">
        <v>515</v>
      </c>
      <c r="F29" s="143">
        <v>0</v>
      </c>
      <c r="G29" s="144">
        <f t="shared" ref="G29:G31" si="46">E29*F29</f>
        <v>0</v>
      </c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</row>
    <row r="30" spans="1:58" outlineLevel="1" x14ac:dyDescent="0.2">
      <c r="A30" s="139">
        <v>72</v>
      </c>
      <c r="B30" s="140" t="s">
        <v>109</v>
      </c>
      <c r="C30" s="141" t="s">
        <v>151</v>
      </c>
      <c r="D30" s="142" t="s">
        <v>99</v>
      </c>
      <c r="E30" s="143">
        <v>32</v>
      </c>
      <c r="F30" s="143">
        <v>0</v>
      </c>
      <c r="G30" s="144">
        <f t="shared" ref="G30" si="47">E30*F30</f>
        <v>0</v>
      </c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</row>
    <row r="31" spans="1:58" outlineLevel="1" x14ac:dyDescent="0.2">
      <c r="A31" s="139">
        <v>73</v>
      </c>
      <c r="B31" s="140" t="s">
        <v>150</v>
      </c>
      <c r="C31" s="141" t="s">
        <v>128</v>
      </c>
      <c r="D31" s="142" t="s">
        <v>99</v>
      </c>
      <c r="E31" s="143">
        <v>375</v>
      </c>
      <c r="F31" s="143">
        <v>0</v>
      </c>
      <c r="G31" s="144">
        <f t="shared" si="46"/>
        <v>0</v>
      </c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</row>
    <row r="32" spans="1:58" ht="13.5" customHeight="1" x14ac:dyDescent="0.2">
      <c r="A32" s="145"/>
      <c r="B32" s="146" t="s">
        <v>102</v>
      </c>
      <c r="C32" s="147" t="s">
        <v>110</v>
      </c>
      <c r="D32" s="148"/>
      <c r="E32" s="149"/>
      <c r="F32" s="150"/>
      <c r="G32" s="151">
        <f>SUM(G28:G31)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AC32">
        <v>15</v>
      </c>
      <c r="AD32">
        <v>21</v>
      </c>
    </row>
    <row r="33" spans="1:31" x14ac:dyDescent="0.2">
      <c r="A33" s="133" t="s">
        <v>77</v>
      </c>
      <c r="B33" s="134" t="s">
        <v>111</v>
      </c>
      <c r="C33" s="135" t="s">
        <v>112</v>
      </c>
      <c r="D33" s="136"/>
      <c r="E33" s="137"/>
      <c r="F33" s="137"/>
      <c r="G33" s="138"/>
      <c r="AE33" t="s">
        <v>88</v>
      </c>
    </row>
    <row r="34" spans="1:31" x14ac:dyDescent="0.2">
      <c r="A34" s="139">
        <v>61</v>
      </c>
      <c r="B34" s="139">
        <v>61</v>
      </c>
      <c r="C34" s="141" t="s">
        <v>95</v>
      </c>
      <c r="D34" s="142" t="s">
        <v>87</v>
      </c>
      <c r="E34" s="143">
        <v>1</v>
      </c>
      <c r="F34" s="143">
        <v>0</v>
      </c>
      <c r="G34" s="144">
        <f>E34*F34</f>
        <v>0</v>
      </c>
    </row>
    <row r="35" spans="1:31" x14ac:dyDescent="0.2">
      <c r="A35" s="139">
        <v>62</v>
      </c>
      <c r="B35" s="139">
        <v>62</v>
      </c>
      <c r="C35" s="141" t="s">
        <v>113</v>
      </c>
      <c r="D35" s="142" t="s">
        <v>87</v>
      </c>
      <c r="E35" s="143">
        <v>1</v>
      </c>
      <c r="F35" s="143">
        <v>0</v>
      </c>
      <c r="G35" s="144">
        <f t="shared" ref="G35:G37" si="48">E35*F35</f>
        <v>0</v>
      </c>
    </row>
    <row r="36" spans="1:31" ht="22.5" x14ac:dyDescent="0.2">
      <c r="A36" s="139">
        <v>63</v>
      </c>
      <c r="B36" s="139">
        <v>63</v>
      </c>
      <c r="C36" s="132" t="s">
        <v>114</v>
      </c>
      <c r="D36" s="152" t="s">
        <v>87</v>
      </c>
      <c r="E36" s="153">
        <v>1</v>
      </c>
      <c r="F36" s="153">
        <v>0</v>
      </c>
      <c r="G36" s="154">
        <f t="shared" ref="G36" si="49">E36*F36</f>
        <v>0</v>
      </c>
    </row>
    <row r="37" spans="1:31" ht="22.5" x14ac:dyDescent="0.2">
      <c r="A37" s="139">
        <v>64</v>
      </c>
      <c r="B37" s="139">
        <v>64</v>
      </c>
      <c r="C37" s="132" t="s">
        <v>97</v>
      </c>
      <c r="D37" s="152" t="s">
        <v>87</v>
      </c>
      <c r="E37" s="153">
        <v>1</v>
      </c>
      <c r="F37" s="153">
        <v>0</v>
      </c>
      <c r="G37" s="154">
        <f t="shared" si="48"/>
        <v>0</v>
      </c>
    </row>
    <row r="38" spans="1:31" x14ac:dyDescent="0.2">
      <c r="A38" s="145"/>
      <c r="B38" s="146" t="s">
        <v>102</v>
      </c>
      <c r="C38" s="147" t="s">
        <v>115</v>
      </c>
      <c r="D38" s="148"/>
      <c r="E38" s="149"/>
      <c r="F38" s="150"/>
      <c r="G38" s="151">
        <f>SUM(G34:G37)</f>
        <v>0</v>
      </c>
    </row>
    <row r="39" spans="1:31" x14ac:dyDescent="0.2">
      <c r="D39" s="10"/>
      <c r="G39" s="77"/>
    </row>
    <row r="40" spans="1:31" x14ac:dyDescent="0.2">
      <c r="D40" s="10"/>
    </row>
    <row r="41" spans="1:31" x14ac:dyDescent="0.2">
      <c r="D41" s="10"/>
    </row>
    <row r="42" spans="1:31" x14ac:dyDescent="0.2">
      <c r="D42" s="10"/>
    </row>
    <row r="43" spans="1:31" x14ac:dyDescent="0.2">
      <c r="D43" s="10"/>
    </row>
    <row r="44" spans="1:31" x14ac:dyDescent="0.2">
      <c r="D44" s="10"/>
    </row>
    <row r="45" spans="1:31" x14ac:dyDescent="0.2">
      <c r="D45" s="10"/>
    </row>
    <row r="46" spans="1:31" x14ac:dyDescent="0.2">
      <c r="D46" s="10"/>
    </row>
    <row r="47" spans="1:31" x14ac:dyDescent="0.2">
      <c r="D47" s="10"/>
    </row>
    <row r="48" spans="1:31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Frajt Radim</cp:lastModifiedBy>
  <cp:lastPrinted>2023-03-31T06:42:53Z</cp:lastPrinted>
  <dcterms:created xsi:type="dcterms:W3CDTF">2009-04-08T07:15:50Z</dcterms:created>
  <dcterms:modified xsi:type="dcterms:W3CDTF">2023-05-24T06:05:39Z</dcterms:modified>
</cp:coreProperties>
</file>